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tunadata\WorkingPublications\2026_Commission\1_Documents\Annexes\"/>
    </mc:Choice>
  </mc:AlternateContent>
  <xr:revisionPtr revIDLastSave="0" documentId="13_ncr:1_{C0BD9E89-D949-4BEE-B31F-22BCD71E6CA1}" xr6:coauthVersionLast="47" xr6:coauthVersionMax="47" xr10:uidLastSave="{00000000-0000-0000-0000-000000000000}"/>
  <bookViews>
    <workbookView xWindow="-120" yWindow="-120" windowWidth="38640" windowHeight="21120" xr2:uid="{582A3EEB-8497-4EDD-A379-A9BA3D25920D}"/>
  </bookViews>
  <sheets>
    <sheet name="GTM-EU Proposals" sheetId="6" r:id="rId1"/>
    <sheet name="GTM-Best" sheetId="1" r:id="rId2"/>
    <sheet name="GTM-Fixed" sheetId="8" r:id="rId3"/>
    <sheet name="EU-Best" sheetId="9" r:id="rId4"/>
    <sheet name="EU-Fixed" sheetId="10" r:id="rId5"/>
    <sheet name="Diff" sheetId="4" r:id="rId6"/>
  </sheets>
  <definedNames>
    <definedName name="_xlnm._FilterDatabase" localSheetId="3" hidden="1">'EU-Best'!$A$4:$W$46</definedName>
    <definedName name="_xlnm._FilterDatabase" localSheetId="4" hidden="1">'EU-Fixed'!$A$4:$Q$46</definedName>
    <definedName name="_xlnm._FilterDatabase" localSheetId="1" hidden="1">'GTM-Best'!$A$4:$W$48</definedName>
    <definedName name="_xlnm._FilterDatabase" localSheetId="2" hidden="1">'GTM-Fixed'!$A$4:$Q$48</definedName>
    <definedName name="_ftn1" localSheetId="0">'GTM-EU Proposals'!#REF!</definedName>
    <definedName name="_ftnref1" localSheetId="0">'GTM-EU Proposals'!#REF!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R46" i="10" l="1"/>
  <c r="Q46" i="10"/>
  <c r="P46" i="10"/>
  <c r="O46" i="10"/>
  <c r="O21" i="10"/>
  <c r="P21" i="10"/>
  <c r="Q21" i="10"/>
  <c r="R21" i="10"/>
  <c r="R45" i="10" s="1"/>
  <c r="O22" i="10"/>
  <c r="P22" i="10"/>
  <c r="Q22" i="10"/>
  <c r="R22" i="10"/>
  <c r="O23" i="10"/>
  <c r="P23" i="10"/>
  <c r="Q23" i="10"/>
  <c r="R23" i="10"/>
  <c r="O24" i="10"/>
  <c r="P24" i="10"/>
  <c r="Q24" i="10"/>
  <c r="R24" i="10"/>
  <c r="O25" i="10"/>
  <c r="P25" i="10"/>
  <c r="Q25" i="10"/>
  <c r="R25" i="10"/>
  <c r="O26" i="10"/>
  <c r="O27" i="10"/>
  <c r="O28" i="10"/>
  <c r="P28" i="10"/>
  <c r="Q28" i="10"/>
  <c r="O29" i="10"/>
  <c r="P29" i="10"/>
  <c r="Q29" i="10"/>
  <c r="R29" i="10"/>
  <c r="O30" i="10"/>
  <c r="P30" i="10"/>
  <c r="Q30" i="10"/>
  <c r="R30" i="10"/>
  <c r="O31" i="10"/>
  <c r="P31" i="10"/>
  <c r="Q31" i="10"/>
  <c r="R31" i="10"/>
  <c r="O32" i="10"/>
  <c r="P32" i="10"/>
  <c r="Q32" i="10"/>
  <c r="R32" i="10"/>
  <c r="O33" i="10"/>
  <c r="P33" i="10"/>
  <c r="Q33" i="10"/>
  <c r="R33" i="10"/>
  <c r="O34" i="10"/>
  <c r="P34" i="10"/>
  <c r="Q34" i="10"/>
  <c r="R34" i="10"/>
  <c r="O35" i="10"/>
  <c r="P35" i="10"/>
  <c r="Q35" i="10"/>
  <c r="R35" i="10"/>
  <c r="O36" i="10"/>
  <c r="O37" i="10"/>
  <c r="P37" i="10"/>
  <c r="Q37" i="10"/>
  <c r="R37" i="10"/>
  <c r="O38" i="10"/>
  <c r="P38" i="10"/>
  <c r="Q38" i="10"/>
  <c r="R38" i="10"/>
  <c r="O39" i="10"/>
  <c r="P39" i="10"/>
  <c r="Q39" i="10"/>
  <c r="R39" i="10"/>
  <c r="O40" i="10"/>
  <c r="P40" i="10"/>
  <c r="Q40" i="10"/>
  <c r="R40" i="10"/>
  <c r="O41" i="10"/>
  <c r="P41" i="10"/>
  <c r="Q41" i="10"/>
  <c r="R41" i="10"/>
  <c r="O42" i="10"/>
  <c r="P42" i="10"/>
  <c r="Q42" i="10"/>
  <c r="R42" i="10"/>
  <c r="O43" i="10"/>
  <c r="P43" i="10"/>
  <c r="Q43" i="10"/>
  <c r="R43" i="10"/>
  <c r="O44" i="10"/>
  <c r="P44" i="10"/>
  <c r="Q44" i="10"/>
  <c r="R44" i="10"/>
  <c r="R20" i="10"/>
  <c r="Q20" i="10"/>
  <c r="P20" i="10"/>
  <c r="O20" i="10"/>
  <c r="O6" i="10"/>
  <c r="P6" i="10"/>
  <c r="Q6" i="10"/>
  <c r="R6" i="10"/>
  <c r="O7" i="10"/>
  <c r="P7" i="10"/>
  <c r="Q7" i="10"/>
  <c r="R7" i="10"/>
  <c r="O8" i="10"/>
  <c r="P8" i="10"/>
  <c r="Q8" i="10"/>
  <c r="R8" i="10"/>
  <c r="R19" i="10" s="1"/>
  <c r="O9" i="10"/>
  <c r="P9" i="10"/>
  <c r="Q9" i="10"/>
  <c r="R9" i="10"/>
  <c r="O10" i="10"/>
  <c r="P10" i="10"/>
  <c r="Q10" i="10"/>
  <c r="R10" i="10"/>
  <c r="O11" i="10"/>
  <c r="P11" i="10"/>
  <c r="Q11" i="10"/>
  <c r="R11" i="10"/>
  <c r="O12" i="10"/>
  <c r="P12" i="10"/>
  <c r="Q12" i="10"/>
  <c r="R12" i="10"/>
  <c r="O13" i="10"/>
  <c r="P13" i="10"/>
  <c r="Q13" i="10"/>
  <c r="R13" i="10"/>
  <c r="O14" i="10"/>
  <c r="P14" i="10"/>
  <c r="Q14" i="10"/>
  <c r="R14" i="10"/>
  <c r="O15" i="10"/>
  <c r="P15" i="10"/>
  <c r="Q15" i="10"/>
  <c r="R15" i="10"/>
  <c r="O16" i="10"/>
  <c r="P16" i="10"/>
  <c r="Q16" i="10"/>
  <c r="R16" i="10"/>
  <c r="O17" i="10"/>
  <c r="P17" i="10"/>
  <c r="Q17" i="10"/>
  <c r="R17" i="10"/>
  <c r="O18" i="10"/>
  <c r="P18" i="10"/>
  <c r="Q18" i="10"/>
  <c r="R18" i="10"/>
  <c r="R5" i="10"/>
  <c r="Q5" i="10"/>
  <c r="P5" i="10"/>
  <c r="O5" i="10"/>
  <c r="N45" i="10"/>
  <c r="N47" i="10" s="1"/>
  <c r="M45" i="10"/>
  <c r="L45" i="10"/>
  <c r="K45" i="10"/>
  <c r="J45" i="10"/>
  <c r="I45" i="10"/>
  <c r="H45" i="10"/>
  <c r="G45" i="10"/>
  <c r="F45" i="10"/>
  <c r="E45" i="10"/>
  <c r="D44" i="10"/>
  <c r="D43" i="10"/>
  <c r="D42" i="10"/>
  <c r="D41" i="10"/>
  <c r="D40" i="10"/>
  <c r="D39" i="10"/>
  <c r="D38" i="10"/>
  <c r="D37" i="10"/>
  <c r="D36" i="10"/>
  <c r="D35" i="10"/>
  <c r="D34" i="10"/>
  <c r="D33" i="10"/>
  <c r="D32" i="10"/>
  <c r="D31" i="10"/>
  <c r="D30" i="10"/>
  <c r="D29" i="10"/>
  <c r="D28" i="10"/>
  <c r="D27" i="10"/>
  <c r="D26" i="10"/>
  <c r="D25" i="10"/>
  <c r="D24" i="10"/>
  <c r="D23" i="10"/>
  <c r="D22" i="10"/>
  <c r="D21" i="10"/>
  <c r="D20" i="10"/>
  <c r="N19" i="10"/>
  <c r="M19" i="10"/>
  <c r="M47" i="10" s="1"/>
  <c r="L19" i="10"/>
  <c r="L47" i="10" s="1"/>
  <c r="K19" i="10"/>
  <c r="K47" i="10" s="1"/>
  <c r="J19" i="10"/>
  <c r="J47" i="10" s="1"/>
  <c r="I19" i="10"/>
  <c r="I47" i="10" s="1"/>
  <c r="H19" i="10"/>
  <c r="G19" i="10"/>
  <c r="G47" i="10" s="1"/>
  <c r="F19" i="10"/>
  <c r="F47" i="10" s="1"/>
  <c r="E19" i="10"/>
  <c r="E47" i="10" s="1"/>
  <c r="D18" i="10"/>
  <c r="C18" i="10"/>
  <c r="D17" i="10"/>
  <c r="C17" i="10"/>
  <c r="D16" i="10"/>
  <c r="C16" i="10"/>
  <c r="D15" i="10"/>
  <c r="C15" i="10"/>
  <c r="D14" i="10"/>
  <c r="C14" i="10"/>
  <c r="D13" i="10"/>
  <c r="C13" i="10"/>
  <c r="D12" i="10"/>
  <c r="C12" i="10"/>
  <c r="D11" i="10"/>
  <c r="C11" i="10"/>
  <c r="D10" i="10"/>
  <c r="C10" i="10"/>
  <c r="D9" i="10"/>
  <c r="C9" i="10"/>
  <c r="D8" i="10"/>
  <c r="C8" i="10"/>
  <c r="D7" i="10"/>
  <c r="C7" i="10"/>
  <c r="D6" i="10"/>
  <c r="C6" i="10"/>
  <c r="D5" i="10"/>
  <c r="C5" i="10"/>
  <c r="V47" i="9"/>
  <c r="W47" i="9"/>
  <c r="U47" i="9"/>
  <c r="F47" i="9"/>
  <c r="G47" i="9"/>
  <c r="H47" i="9"/>
  <c r="I47" i="9"/>
  <c r="J47" i="9"/>
  <c r="K47" i="9"/>
  <c r="L47" i="9"/>
  <c r="M47" i="9"/>
  <c r="N47" i="9"/>
  <c r="E47" i="9"/>
  <c r="F45" i="9"/>
  <c r="G45" i="9"/>
  <c r="H45" i="9"/>
  <c r="I45" i="9"/>
  <c r="J45" i="9"/>
  <c r="K45" i="9"/>
  <c r="L45" i="9"/>
  <c r="M45" i="9"/>
  <c r="N45" i="9"/>
  <c r="O45" i="9"/>
  <c r="P45" i="9"/>
  <c r="Q45" i="9"/>
  <c r="R45" i="9"/>
  <c r="S45" i="9"/>
  <c r="T45" i="9"/>
  <c r="U45" i="9"/>
  <c r="V45" i="9"/>
  <c r="W45" i="9"/>
  <c r="E45" i="9"/>
  <c r="F19" i="9"/>
  <c r="G19" i="9"/>
  <c r="H19" i="9"/>
  <c r="I19" i="9"/>
  <c r="J19" i="9"/>
  <c r="K19" i="9"/>
  <c r="L19" i="9"/>
  <c r="M19" i="9"/>
  <c r="N19" i="9"/>
  <c r="O19" i="9"/>
  <c r="P19" i="9"/>
  <c r="Q19" i="9"/>
  <c r="R19" i="9"/>
  <c r="S19" i="9"/>
  <c r="T19" i="9"/>
  <c r="U19" i="9"/>
  <c r="V19" i="9"/>
  <c r="W19" i="9"/>
  <c r="E19" i="9"/>
  <c r="D21" i="9"/>
  <c r="D22" i="9"/>
  <c r="D23" i="9"/>
  <c r="D24" i="9"/>
  <c r="D25" i="9"/>
  <c r="D26" i="9"/>
  <c r="D27" i="9"/>
  <c r="D28" i="9"/>
  <c r="D29" i="9"/>
  <c r="D30" i="9"/>
  <c r="D31" i="9"/>
  <c r="D32" i="9"/>
  <c r="D33" i="9"/>
  <c r="D34" i="9"/>
  <c r="D35" i="9"/>
  <c r="D36" i="9"/>
  <c r="D37" i="9"/>
  <c r="D38" i="9"/>
  <c r="D39" i="9"/>
  <c r="D40" i="9"/>
  <c r="D41" i="9"/>
  <c r="D42" i="9"/>
  <c r="D43" i="9"/>
  <c r="D44" i="9"/>
  <c r="D20" i="9"/>
  <c r="C6" i="9"/>
  <c r="D6" i="9"/>
  <c r="C7" i="9"/>
  <c r="D7" i="9"/>
  <c r="C10" i="9"/>
  <c r="D10" i="9"/>
  <c r="C9" i="9"/>
  <c r="D9" i="9"/>
  <c r="C8" i="9"/>
  <c r="D8" i="9"/>
  <c r="C11" i="9"/>
  <c r="D11" i="9"/>
  <c r="C12" i="9"/>
  <c r="D12" i="9"/>
  <c r="C15" i="9"/>
  <c r="D15" i="9"/>
  <c r="C14" i="9"/>
  <c r="D14" i="9"/>
  <c r="C18" i="9"/>
  <c r="D18" i="9"/>
  <c r="C17" i="9"/>
  <c r="D17" i="9"/>
  <c r="C13" i="9"/>
  <c r="D13" i="9"/>
  <c r="C16" i="9"/>
  <c r="D16" i="9"/>
  <c r="C5" i="9"/>
  <c r="D5" i="9"/>
  <c r="O46" i="9" a="1"/>
  <c r="O16" i="9" a="1"/>
  <c r="O44" i="9" a="1"/>
  <c r="O44" i="9" s="1"/>
  <c r="O43" i="9" a="1"/>
  <c r="O42" i="9" a="1"/>
  <c r="O41" i="9" a="1"/>
  <c r="O40" i="9" a="1"/>
  <c r="O40" i="9" s="1"/>
  <c r="W40" i="9" s="1"/>
  <c r="O39" i="9" a="1"/>
  <c r="O38" i="9" a="1"/>
  <c r="O38" i="9" s="1"/>
  <c r="O37" i="9" a="1"/>
  <c r="O36" i="9" a="1"/>
  <c r="O35" i="9" a="1"/>
  <c r="O34" i="9" a="1"/>
  <c r="O34" i="9" s="1"/>
  <c r="O33" i="9" a="1"/>
  <c r="O13" i="9" a="1"/>
  <c r="O13" i="9" s="1"/>
  <c r="U13" i="9" s="1"/>
  <c r="O32" i="9" a="1"/>
  <c r="O31" i="9" a="1"/>
  <c r="O31" i="9" s="1"/>
  <c r="O30" i="9" a="1"/>
  <c r="O17" i="9" a="1"/>
  <c r="O17" i="9" s="1"/>
  <c r="O29" i="9" a="1"/>
  <c r="O28" i="9" a="1"/>
  <c r="O28" i="9" s="1"/>
  <c r="O27" i="9" a="1"/>
  <c r="O26" i="9" a="1"/>
  <c r="O26" i="9" s="1"/>
  <c r="W26" i="9" s="1"/>
  <c r="O18" i="9" a="1"/>
  <c r="O25" i="9" a="1"/>
  <c r="O24" i="9" a="1"/>
  <c r="O23" i="9" a="1"/>
  <c r="O23" i="9" s="1"/>
  <c r="O22" i="9" a="1"/>
  <c r="O14" i="9" a="1"/>
  <c r="O14" i="9" s="1"/>
  <c r="O21" i="9" a="1"/>
  <c r="O20" i="9" a="1"/>
  <c r="O15" i="9" a="1"/>
  <c r="O12" i="9" a="1"/>
  <c r="O11" i="9" a="1"/>
  <c r="O11" i="9" s="1"/>
  <c r="W11" i="9" s="1"/>
  <c r="O8" i="9" a="1"/>
  <c r="O9" i="9" a="1"/>
  <c r="O9" i="9" s="1"/>
  <c r="O10" i="9" a="1"/>
  <c r="O10" i="9" s="1"/>
  <c r="O7" i="9" a="1"/>
  <c r="O6" i="9" a="1"/>
  <c r="O6" i="9" s="1"/>
  <c r="O5" i="9" a="1"/>
  <c r="R48" i="8"/>
  <c r="Q48" i="8"/>
  <c r="P48" i="8"/>
  <c r="O48" i="8"/>
  <c r="O18" i="8"/>
  <c r="P18" i="8"/>
  <c r="Q18" i="8"/>
  <c r="R18" i="8"/>
  <c r="O19" i="8"/>
  <c r="P19" i="8"/>
  <c r="Q19" i="8"/>
  <c r="R19" i="8"/>
  <c r="O20" i="8"/>
  <c r="P20" i="8"/>
  <c r="Q20" i="8"/>
  <c r="R20" i="8"/>
  <c r="R47" i="8" s="1"/>
  <c r="O21" i="8"/>
  <c r="P21" i="8"/>
  <c r="Q21" i="8"/>
  <c r="R21" i="8"/>
  <c r="O22" i="8"/>
  <c r="P22" i="8"/>
  <c r="Q22" i="8"/>
  <c r="R22" i="8"/>
  <c r="O23" i="8"/>
  <c r="P23" i="8"/>
  <c r="Q23" i="8"/>
  <c r="R23" i="8"/>
  <c r="O24" i="8"/>
  <c r="P24" i="8"/>
  <c r="Q24" i="8"/>
  <c r="R24" i="8"/>
  <c r="O25" i="8"/>
  <c r="O26" i="8"/>
  <c r="O27" i="8"/>
  <c r="P27" i="8"/>
  <c r="Q27" i="8"/>
  <c r="O28" i="8"/>
  <c r="P28" i="8"/>
  <c r="Q28" i="8"/>
  <c r="R28" i="8"/>
  <c r="O29" i="8"/>
  <c r="P29" i="8"/>
  <c r="Q29" i="8"/>
  <c r="R29" i="8"/>
  <c r="O30" i="8"/>
  <c r="P30" i="8"/>
  <c r="Q30" i="8"/>
  <c r="R30" i="8"/>
  <c r="O31" i="8"/>
  <c r="P31" i="8"/>
  <c r="Q31" i="8"/>
  <c r="R31" i="8"/>
  <c r="O32" i="8"/>
  <c r="P32" i="8"/>
  <c r="Q32" i="8"/>
  <c r="R32" i="8"/>
  <c r="O33" i="8"/>
  <c r="P33" i="8"/>
  <c r="Q33" i="8"/>
  <c r="R33" i="8"/>
  <c r="O34" i="8"/>
  <c r="P34" i="8"/>
  <c r="Q34" i="8"/>
  <c r="R34" i="8"/>
  <c r="O35" i="8"/>
  <c r="P35" i="8"/>
  <c r="Q35" i="8"/>
  <c r="R35" i="8"/>
  <c r="O36" i="8"/>
  <c r="P36" i="8"/>
  <c r="Q36" i="8"/>
  <c r="R36" i="8"/>
  <c r="O37" i="8"/>
  <c r="O38" i="8"/>
  <c r="P38" i="8"/>
  <c r="Q38" i="8"/>
  <c r="R38" i="8"/>
  <c r="O39" i="8"/>
  <c r="P39" i="8"/>
  <c r="Q39" i="8"/>
  <c r="R39" i="8"/>
  <c r="O40" i="8"/>
  <c r="P40" i="8"/>
  <c r="Q40" i="8"/>
  <c r="R40" i="8"/>
  <c r="O41" i="8"/>
  <c r="P41" i="8"/>
  <c r="Q41" i="8"/>
  <c r="R41" i="8"/>
  <c r="O42" i="8"/>
  <c r="P42" i="8"/>
  <c r="Q42" i="8"/>
  <c r="R42" i="8"/>
  <c r="O43" i="8"/>
  <c r="P43" i="8"/>
  <c r="Q43" i="8"/>
  <c r="R43" i="8"/>
  <c r="O44" i="8"/>
  <c r="P44" i="8"/>
  <c r="Q44" i="8"/>
  <c r="R44" i="8"/>
  <c r="O45" i="8"/>
  <c r="P45" i="8"/>
  <c r="Q45" i="8"/>
  <c r="R45" i="8"/>
  <c r="O46" i="8"/>
  <c r="P46" i="8"/>
  <c r="Q46" i="8"/>
  <c r="R46" i="8"/>
  <c r="R17" i="8"/>
  <c r="Q17" i="8"/>
  <c r="P17" i="8"/>
  <c r="O17" i="8"/>
  <c r="O14" i="8"/>
  <c r="P14" i="8"/>
  <c r="Q14" i="8"/>
  <c r="R14" i="8"/>
  <c r="O15" i="8"/>
  <c r="P15" i="8"/>
  <c r="Q15" i="8"/>
  <c r="R15" i="8"/>
  <c r="R13" i="8"/>
  <c r="Q13" i="8"/>
  <c r="P13" i="8"/>
  <c r="O13" i="8"/>
  <c r="O9" i="8"/>
  <c r="P9" i="8"/>
  <c r="Q9" i="8"/>
  <c r="R9" i="8"/>
  <c r="O10" i="8"/>
  <c r="P10" i="8"/>
  <c r="Q10" i="8"/>
  <c r="R10" i="8"/>
  <c r="O11" i="8"/>
  <c r="P11" i="8"/>
  <c r="Q11" i="8"/>
  <c r="R11" i="8"/>
  <c r="R8" i="8"/>
  <c r="Q8" i="8"/>
  <c r="P8" i="8"/>
  <c r="O8" i="8"/>
  <c r="O6" i="8"/>
  <c r="P6" i="8"/>
  <c r="Q6" i="8"/>
  <c r="R6" i="8"/>
  <c r="R5" i="8"/>
  <c r="R7" i="8" s="1"/>
  <c r="Q5" i="8"/>
  <c r="P5" i="8"/>
  <c r="O5" i="8"/>
  <c r="R16" i="8"/>
  <c r="R12" i="8"/>
  <c r="N47" i="8"/>
  <c r="M47" i="8"/>
  <c r="L47" i="8"/>
  <c r="K47" i="8"/>
  <c r="J47" i="8"/>
  <c r="I47" i="8"/>
  <c r="H47" i="8"/>
  <c r="G47" i="8"/>
  <c r="F47" i="8"/>
  <c r="E47" i="8"/>
  <c r="D46" i="8"/>
  <c r="D45" i="8"/>
  <c r="D44" i="8"/>
  <c r="D43" i="8"/>
  <c r="D42" i="8"/>
  <c r="D41" i="8"/>
  <c r="D40" i="8"/>
  <c r="D39" i="8"/>
  <c r="D38" i="8"/>
  <c r="D37" i="8"/>
  <c r="D36" i="8"/>
  <c r="D35" i="8"/>
  <c r="D34" i="8"/>
  <c r="D33" i="8"/>
  <c r="D32" i="8"/>
  <c r="D31" i="8"/>
  <c r="D30" i="8"/>
  <c r="D29" i="8"/>
  <c r="D28" i="8"/>
  <c r="D27" i="8"/>
  <c r="D26" i="8"/>
  <c r="D25" i="8"/>
  <c r="D24" i="8"/>
  <c r="D23" i="8"/>
  <c r="D22" i="8"/>
  <c r="D21" i="8"/>
  <c r="D20" i="8"/>
  <c r="D19" i="8"/>
  <c r="D18" i="8"/>
  <c r="D17" i="8"/>
  <c r="N16" i="8"/>
  <c r="M16" i="8"/>
  <c r="L16" i="8"/>
  <c r="K16" i="8"/>
  <c r="K49" i="8" s="1"/>
  <c r="J16" i="8"/>
  <c r="I16" i="8"/>
  <c r="H16" i="8"/>
  <c r="G16" i="8"/>
  <c r="G49" i="8" s="1"/>
  <c r="F16" i="8"/>
  <c r="E16" i="8"/>
  <c r="D15" i="8"/>
  <c r="C15" i="8"/>
  <c r="D14" i="8"/>
  <c r="C14" i="8"/>
  <c r="D13" i="8"/>
  <c r="C13" i="8"/>
  <c r="N12" i="8"/>
  <c r="M12" i="8"/>
  <c r="L12" i="8"/>
  <c r="K12" i="8"/>
  <c r="J12" i="8"/>
  <c r="I12" i="8"/>
  <c r="H12" i="8"/>
  <c r="G12" i="8"/>
  <c r="F12" i="8"/>
  <c r="E12" i="8"/>
  <c r="D11" i="8"/>
  <c r="C11" i="8"/>
  <c r="D10" i="8"/>
  <c r="C10" i="8"/>
  <c r="D9" i="8"/>
  <c r="C9" i="8"/>
  <c r="D8" i="8"/>
  <c r="C8" i="8"/>
  <c r="N7" i="8"/>
  <c r="M7" i="8"/>
  <c r="L7" i="8"/>
  <c r="K7" i="8"/>
  <c r="J7" i="8"/>
  <c r="I7" i="8"/>
  <c r="H7" i="8"/>
  <c r="G7" i="8"/>
  <c r="F7" i="8"/>
  <c r="E7" i="8"/>
  <c r="D6" i="8"/>
  <c r="C6" i="8"/>
  <c r="D5" i="8"/>
  <c r="C5" i="8"/>
  <c r="V49" i="1"/>
  <c r="W49" i="1"/>
  <c r="U49" i="1"/>
  <c r="F49" i="1"/>
  <c r="G49" i="1"/>
  <c r="H49" i="1"/>
  <c r="I49" i="1"/>
  <c r="J49" i="1"/>
  <c r="K49" i="1"/>
  <c r="L49" i="1"/>
  <c r="M49" i="1"/>
  <c r="N49" i="1"/>
  <c r="E49" i="1"/>
  <c r="F47" i="1"/>
  <c r="G47" i="1"/>
  <c r="H47" i="1"/>
  <c r="I47" i="1"/>
  <c r="J47" i="1"/>
  <c r="K47" i="1"/>
  <c r="L47" i="1"/>
  <c r="M47" i="1"/>
  <c r="N47" i="1"/>
  <c r="O47" i="1"/>
  <c r="P47" i="1"/>
  <c r="Q47" i="1"/>
  <c r="R47" i="1"/>
  <c r="S47" i="1"/>
  <c r="T47" i="1"/>
  <c r="U47" i="1"/>
  <c r="V47" i="1"/>
  <c r="W47" i="1"/>
  <c r="E47" i="1"/>
  <c r="F16" i="1"/>
  <c r="G16" i="1"/>
  <c r="H16" i="1"/>
  <c r="I16" i="1"/>
  <c r="J16" i="1"/>
  <c r="K16" i="1"/>
  <c r="L16" i="1"/>
  <c r="M16" i="1"/>
  <c r="N16" i="1"/>
  <c r="O16" i="1"/>
  <c r="P16" i="1"/>
  <c r="Q16" i="1"/>
  <c r="R16" i="1"/>
  <c r="S16" i="1"/>
  <c r="T16" i="1"/>
  <c r="U16" i="1"/>
  <c r="V16" i="1"/>
  <c r="W16" i="1"/>
  <c r="E16" i="1"/>
  <c r="F12" i="1"/>
  <c r="G12" i="1"/>
  <c r="H12" i="1"/>
  <c r="I12" i="1"/>
  <c r="J12" i="1"/>
  <c r="K12" i="1"/>
  <c r="L12" i="1"/>
  <c r="M12" i="1"/>
  <c r="N12" i="1"/>
  <c r="E12" i="1"/>
  <c r="G7" i="1"/>
  <c r="H7" i="1"/>
  <c r="I7" i="1"/>
  <c r="J7" i="1"/>
  <c r="K7" i="1"/>
  <c r="L7" i="1"/>
  <c r="M7" i="1"/>
  <c r="N7" i="1"/>
  <c r="F7" i="1"/>
  <c r="E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17" i="1"/>
  <c r="D8" i="1"/>
  <c r="D6" i="1"/>
  <c r="D10" i="1"/>
  <c r="D14" i="1"/>
  <c r="D9" i="1"/>
  <c r="D13" i="1"/>
  <c r="D11" i="1"/>
  <c r="D15" i="1"/>
  <c r="C8" i="1"/>
  <c r="C6" i="1"/>
  <c r="C10" i="1"/>
  <c r="C14" i="1"/>
  <c r="C9" i="1"/>
  <c r="C13" i="1"/>
  <c r="C11" i="1"/>
  <c r="C15" i="1"/>
  <c r="D5" i="1"/>
  <c r="C5" i="1"/>
  <c r="R47" i="10" l="1"/>
  <c r="H47" i="10"/>
  <c r="W23" i="9"/>
  <c r="V23" i="9"/>
  <c r="W44" i="9"/>
  <c r="V44" i="9"/>
  <c r="W17" i="9"/>
  <c r="V17" i="9"/>
  <c r="V26" i="9"/>
  <c r="W13" i="9"/>
  <c r="U40" i="9"/>
  <c r="V40" i="9"/>
  <c r="U23" i="9"/>
  <c r="U17" i="9"/>
  <c r="U44" i="9"/>
  <c r="U26" i="9"/>
  <c r="V13" i="9"/>
  <c r="O36" i="9"/>
  <c r="U36" i="9" s="1"/>
  <c r="U21" i="9"/>
  <c r="V14" i="9"/>
  <c r="W14" i="9"/>
  <c r="V34" i="9"/>
  <c r="W34" i="9"/>
  <c r="V10" i="9"/>
  <c r="W10" i="9"/>
  <c r="V28" i="9"/>
  <c r="W28" i="9"/>
  <c r="W9" i="9"/>
  <c r="V9" i="9"/>
  <c r="U9" i="9"/>
  <c r="V31" i="9"/>
  <c r="W31" i="9"/>
  <c r="V38" i="9"/>
  <c r="W38" i="9"/>
  <c r="V6" i="9"/>
  <c r="U6" i="9"/>
  <c r="W6" i="9"/>
  <c r="U11" i="9"/>
  <c r="O25" i="9"/>
  <c r="O42" i="9"/>
  <c r="U42" i="9" s="1"/>
  <c r="U14" i="9"/>
  <c r="U28" i="9"/>
  <c r="U34" i="9"/>
  <c r="U38" i="9"/>
  <c r="O15" i="9"/>
  <c r="U15" i="9" s="1"/>
  <c r="O20" i="9"/>
  <c r="V11" i="9"/>
  <c r="U31" i="9"/>
  <c r="O5" i="9"/>
  <c r="U5" i="9" s="1"/>
  <c r="O21" i="9"/>
  <c r="O24" i="9"/>
  <c r="U24" i="9" s="1"/>
  <c r="O27" i="9"/>
  <c r="U27" i="9" s="1"/>
  <c r="O30" i="9"/>
  <c r="O33" i="9"/>
  <c r="U33" i="9" s="1"/>
  <c r="O37" i="9"/>
  <c r="O41" i="9"/>
  <c r="O16" i="9"/>
  <c r="U16" i="9" s="1"/>
  <c r="O46" i="9"/>
  <c r="U46" i="9" s="1"/>
  <c r="O8" i="9"/>
  <c r="U10" i="9"/>
  <c r="O22" i="9"/>
  <c r="U22" i="9" s="1"/>
  <c r="O18" i="9"/>
  <c r="U18" i="9" s="1"/>
  <c r="O29" i="9"/>
  <c r="U29" i="9" s="1"/>
  <c r="O32" i="9"/>
  <c r="U32" i="9" s="1"/>
  <c r="O35" i="9"/>
  <c r="O39" i="9"/>
  <c r="U39" i="9" s="1"/>
  <c r="O43" i="9"/>
  <c r="U43" i="9" s="1"/>
  <c r="O7" i="9"/>
  <c r="U7" i="9" s="1"/>
  <c r="O12" i="9"/>
  <c r="R49" i="8"/>
  <c r="H49" i="8"/>
  <c r="E49" i="8"/>
  <c r="F49" i="8"/>
  <c r="M49" i="8"/>
  <c r="N49" i="8"/>
  <c r="I49" i="8"/>
  <c r="J49" i="8"/>
  <c r="L49" i="8"/>
  <c r="O16" i="8"/>
  <c r="O46" i="1" a="1"/>
  <c r="O46" i="1" s="1"/>
  <c r="W46" i="1" s="1"/>
  <c r="O15" i="1" a="1"/>
  <c r="O15" i="1" s="1"/>
  <c r="O45" i="1" a="1"/>
  <c r="O45" i="1" s="1"/>
  <c r="O44" i="1" a="1"/>
  <c r="O44" i="1" s="1"/>
  <c r="O43" i="1" a="1"/>
  <c r="O43" i="1" s="1"/>
  <c r="O42" i="1" a="1"/>
  <c r="O42" i="1" s="1"/>
  <c r="O41" i="1" a="1"/>
  <c r="O41" i="1" s="1"/>
  <c r="O10" i="1" a="1"/>
  <c r="O10" i="1" s="1"/>
  <c r="V10" i="1" s="1"/>
  <c r="O40" i="1" a="1"/>
  <c r="O40" i="1" s="1"/>
  <c r="V40" i="1" s="1"/>
  <c r="O9" i="1" a="1"/>
  <c r="O9" i="1" s="1"/>
  <c r="O48" i="1" a="1"/>
  <c r="O48" i="1" s="1"/>
  <c r="W48" i="1" s="1"/>
  <c r="O39" i="1" a="1"/>
  <c r="O39" i="1" s="1"/>
  <c r="O38" i="1" a="1"/>
  <c r="O38" i="1" s="1"/>
  <c r="V38" i="1" s="1"/>
  <c r="O37" i="1" a="1"/>
  <c r="O37" i="1" s="1"/>
  <c r="O36" i="1" a="1"/>
  <c r="O36" i="1" s="1"/>
  <c r="V36" i="1" s="1"/>
  <c r="O35" i="1" a="1"/>
  <c r="O35" i="1" s="1"/>
  <c r="W35" i="1" s="1"/>
  <c r="O34" i="1" a="1"/>
  <c r="O34" i="1" s="1"/>
  <c r="V34" i="1" s="1"/>
  <c r="O33" i="1" a="1"/>
  <c r="O33" i="1" s="1"/>
  <c r="W6" i="1" s="1"/>
  <c r="O32" i="1" a="1"/>
  <c r="O32" i="1" s="1"/>
  <c r="O31" i="1" a="1"/>
  <c r="O31" i="1" s="1"/>
  <c r="V31" i="1" s="1"/>
  <c r="O30" i="1" a="1"/>
  <c r="O30" i="1" s="1"/>
  <c r="V30" i="1" s="1"/>
  <c r="O29" i="1" a="1"/>
  <c r="O29" i="1" s="1"/>
  <c r="W31" i="1" s="1"/>
  <c r="O28" i="1" a="1"/>
  <c r="O28" i="1" s="1"/>
  <c r="O6" i="1" a="1"/>
  <c r="O6" i="1" s="1"/>
  <c r="V6" i="1" s="1"/>
  <c r="O27" i="1" a="1"/>
  <c r="O27" i="1" s="1"/>
  <c r="V27" i="1" s="1"/>
  <c r="O26" i="1" a="1"/>
  <c r="O26" i="1" s="1"/>
  <c r="O25" i="1" a="1"/>
  <c r="O25" i="1" s="1"/>
  <c r="O5" i="1" a="1"/>
  <c r="O13" i="1" a="1"/>
  <c r="O13" i="1" s="1"/>
  <c r="V13" i="1" s="1"/>
  <c r="O14" i="1" a="1"/>
  <c r="O14" i="1" s="1"/>
  <c r="V14" i="1" s="1"/>
  <c r="O24" i="1" a="1"/>
  <c r="O24" i="1" s="1"/>
  <c r="O45" i="10" l="1"/>
  <c r="O19" i="10"/>
  <c r="W36" i="9"/>
  <c r="V36" i="9"/>
  <c r="V21" i="9"/>
  <c r="W21" i="9"/>
  <c r="W12" i="9"/>
  <c r="V12" i="9"/>
  <c r="V7" i="9"/>
  <c r="W7" i="9"/>
  <c r="W43" i="9"/>
  <c r="V43" i="9"/>
  <c r="W24" i="9"/>
  <c r="V24" i="9"/>
  <c r="W25" i="9"/>
  <c r="V25" i="9"/>
  <c r="W18" i="9"/>
  <c r="V18" i="9"/>
  <c r="W22" i="9"/>
  <c r="V22" i="9"/>
  <c r="V30" i="9"/>
  <c r="W30" i="9"/>
  <c r="W42" i="9"/>
  <c r="V42" i="9"/>
  <c r="W39" i="9"/>
  <c r="V39" i="9"/>
  <c r="V5" i="9"/>
  <c r="W5" i="9"/>
  <c r="W35" i="9"/>
  <c r="V35" i="9"/>
  <c r="W32" i="9"/>
  <c r="V32" i="9"/>
  <c r="W29" i="9"/>
  <c r="V29" i="9"/>
  <c r="U12" i="9"/>
  <c r="V27" i="9"/>
  <c r="W27" i="9"/>
  <c r="W20" i="9"/>
  <c r="V20" i="9"/>
  <c r="U20" i="9"/>
  <c r="W15" i="9"/>
  <c r="V15" i="9"/>
  <c r="U35" i="9"/>
  <c r="W8" i="9"/>
  <c r="V8" i="9"/>
  <c r="W46" i="9"/>
  <c r="V46" i="9"/>
  <c r="U25" i="9"/>
  <c r="V16" i="9"/>
  <c r="W16" i="9"/>
  <c r="U8" i="9"/>
  <c r="V41" i="9"/>
  <c r="W41" i="9"/>
  <c r="V37" i="9"/>
  <c r="W37" i="9"/>
  <c r="U37" i="9"/>
  <c r="V33" i="9"/>
  <c r="W33" i="9"/>
  <c r="U30" i="9"/>
  <c r="U41" i="9"/>
  <c r="Q16" i="8"/>
  <c r="P16" i="8"/>
  <c r="Q12" i="8"/>
  <c r="O12" i="8"/>
  <c r="P12" i="8"/>
  <c r="O7" i="8"/>
  <c r="Q7" i="8"/>
  <c r="O47" i="8"/>
  <c r="W34" i="1"/>
  <c r="W26" i="1"/>
  <c r="O5" i="1"/>
  <c r="P7" i="1"/>
  <c r="Q7" i="1"/>
  <c r="R7" i="1"/>
  <c r="T7" i="1"/>
  <c r="S7" i="1"/>
  <c r="W27" i="1"/>
  <c r="W40" i="1"/>
  <c r="W43" i="1"/>
  <c r="W45" i="1"/>
  <c r="W36" i="1"/>
  <c r="W38" i="1"/>
  <c r="W41" i="1"/>
  <c r="W42" i="1"/>
  <c r="W44" i="1"/>
  <c r="W28" i="1"/>
  <c r="W30" i="1"/>
  <c r="U15" i="1"/>
  <c r="U26" i="1"/>
  <c r="V26" i="1"/>
  <c r="V28" i="1"/>
  <c r="W32" i="1"/>
  <c r="W33" i="1"/>
  <c r="U33" i="1"/>
  <c r="W15" i="1"/>
  <c r="V33" i="1"/>
  <c r="U35" i="1"/>
  <c r="W10" i="1"/>
  <c r="V35" i="1"/>
  <c r="U6" i="1"/>
  <c r="U10" i="1"/>
  <c r="W13" i="1"/>
  <c r="W14" i="1"/>
  <c r="W37" i="1"/>
  <c r="U28" i="1"/>
  <c r="U36" i="1"/>
  <c r="U41" i="1"/>
  <c r="V41" i="1"/>
  <c r="W39" i="1"/>
  <c r="V24" i="1"/>
  <c r="V29" i="1"/>
  <c r="V37" i="1"/>
  <c r="V42" i="1"/>
  <c r="U42" i="1"/>
  <c r="U9" i="1"/>
  <c r="V9" i="1"/>
  <c r="W29" i="1"/>
  <c r="U24" i="1"/>
  <c r="U29" i="1"/>
  <c r="U37" i="1"/>
  <c r="U14" i="1"/>
  <c r="U30" i="1"/>
  <c r="U38" i="1"/>
  <c r="U43" i="1"/>
  <c r="V43" i="1"/>
  <c r="U13" i="1"/>
  <c r="U31" i="1"/>
  <c r="U39" i="1"/>
  <c r="U44" i="1"/>
  <c r="V39" i="1"/>
  <c r="V44" i="1"/>
  <c r="U5" i="1"/>
  <c r="U7" i="1" s="1"/>
  <c r="U32" i="1"/>
  <c r="U48" i="1"/>
  <c r="U45" i="1"/>
  <c r="V5" i="1"/>
  <c r="V7" i="1" s="1"/>
  <c r="V32" i="1"/>
  <c r="V48" i="1"/>
  <c r="V45" i="1"/>
  <c r="V15" i="1"/>
  <c r="U27" i="1"/>
  <c r="U34" i="1"/>
  <c r="U40" i="1"/>
  <c r="U46" i="1"/>
  <c r="V46" i="1"/>
  <c r="V25" i="1"/>
  <c r="U25" i="1"/>
  <c r="O18" i="1" a="1"/>
  <c r="O11" i="1" a="1"/>
  <c r="O8" i="1" a="1"/>
  <c r="O19" i="1" a="1"/>
  <c r="O20" i="1" a="1"/>
  <c r="O21" i="1" a="1"/>
  <c r="O22" i="1" a="1"/>
  <c r="O23" i="1" a="1"/>
  <c r="O17" i="1" a="1"/>
  <c r="P19" i="10" l="1"/>
  <c r="O47" i="10"/>
  <c r="Q45" i="10"/>
  <c r="P45" i="10"/>
  <c r="Q19" i="10"/>
  <c r="O49" i="8"/>
  <c r="P47" i="8"/>
  <c r="P49" i="8" s="1"/>
  <c r="Q47" i="8"/>
  <c r="Q49" i="8" s="1"/>
  <c r="P7" i="8"/>
  <c r="P12" i="1"/>
  <c r="R12" i="1"/>
  <c r="S12" i="1"/>
  <c r="Q12" i="1"/>
  <c r="T12" i="1"/>
  <c r="W5" i="1"/>
  <c r="W7" i="1" s="1"/>
  <c r="O7" i="1"/>
  <c r="O20" i="1"/>
  <c r="W20" i="1" s="1"/>
  <c r="O21" i="1"/>
  <c r="U21" i="1" s="1"/>
  <c r="O23" i="1"/>
  <c r="U23" i="1" s="1"/>
  <c r="O19" i="1"/>
  <c r="U19" i="1" s="1"/>
  <c r="O11" i="1"/>
  <c r="U11" i="1"/>
  <c r="O17" i="1"/>
  <c r="W17" i="1" s="1"/>
  <c r="O22" i="1"/>
  <c r="U22" i="1"/>
  <c r="O8" i="1"/>
  <c r="O12" i="1" s="1"/>
  <c r="U8" i="1"/>
  <c r="U12" i="1" s="1"/>
  <c r="O18" i="1"/>
  <c r="W18" i="1" s="1"/>
  <c r="Q47" i="10" l="1"/>
  <c r="P47" i="10"/>
  <c r="U18" i="1"/>
  <c r="U17" i="1"/>
  <c r="W11" i="1"/>
  <c r="V8" i="1"/>
  <c r="V22" i="1"/>
  <c r="W8" i="1"/>
  <c r="W24" i="1"/>
  <c r="V20" i="1"/>
  <c r="W22" i="1"/>
  <c r="V18" i="1"/>
  <c r="W21" i="1"/>
  <c r="V17" i="1"/>
  <c r="V11" i="1"/>
  <c r="W19" i="1"/>
  <c r="W23" i="1"/>
  <c r="V19" i="1"/>
  <c r="V23" i="1"/>
  <c r="W25" i="1"/>
  <c r="V21" i="1"/>
  <c r="W9" i="1"/>
  <c r="U20" i="1"/>
  <c r="W12" i="1" l="1"/>
  <c r="V12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<sst xmlns="http://schemas.openxmlformats.org/spreadsheetml/2006/main" count="514" uniqueCount="108">
  <si>
    <t>ANGOLA</t>
  </si>
  <si>
    <t>BARBADOS</t>
  </si>
  <si>
    <t>BELIZE</t>
  </si>
  <si>
    <t>BRAZIL</t>
  </si>
  <si>
    <t>CABO VERDE</t>
  </si>
  <si>
    <t>CANADA</t>
  </si>
  <si>
    <t>CHINA PR.</t>
  </si>
  <si>
    <t>Chinese Taipei</t>
  </si>
  <si>
    <t>COSTA RICA</t>
  </si>
  <si>
    <t>CÔTE D'IVOIRE</t>
  </si>
  <si>
    <t>CURAÇAO</t>
  </si>
  <si>
    <t>EL SALVADOR</t>
  </si>
  <si>
    <t>EUROPEAN UNION</t>
  </si>
  <si>
    <t>FRANCE (St-Pierre et Miquelon)</t>
  </si>
  <si>
    <t>GABON</t>
  </si>
  <si>
    <t>GAMBIA</t>
  </si>
  <si>
    <t>GHANA</t>
  </si>
  <si>
    <t>GRENADA</t>
  </si>
  <si>
    <t>GUATEMALA</t>
  </si>
  <si>
    <t>GUINEA ECUATORIAL</t>
  </si>
  <si>
    <t>GUINÉE REP.</t>
  </si>
  <si>
    <t>Guyana</t>
  </si>
  <si>
    <t>JAPAN</t>
  </si>
  <si>
    <t>KOREA REP.</t>
  </si>
  <si>
    <t>LIBERIA</t>
  </si>
  <si>
    <t>MAROC</t>
  </si>
  <si>
    <t>MAURITANIA</t>
  </si>
  <si>
    <t>MEXICO</t>
  </si>
  <si>
    <t>NAMIBIA</t>
  </si>
  <si>
    <t>Non-contracting parties</t>
  </si>
  <si>
    <t>PANAMA</t>
  </si>
  <si>
    <t>S. TOMÉ E PRINCIPE</t>
  </si>
  <si>
    <t>SENEGAL</t>
  </si>
  <si>
    <t>SOUTH AFRICA</t>
  </si>
  <si>
    <t>St VINCENT &amp; GRENADINES</t>
  </si>
  <si>
    <t>Suriname</t>
  </si>
  <si>
    <t>TRINIDAD &amp; TOBAGO</t>
  </si>
  <si>
    <t>UNITED KINGDOM</t>
  </si>
  <si>
    <t>UNITED STATES</t>
  </si>
  <si>
    <t>VENEZUELA</t>
  </si>
  <si>
    <t>TOTAL</t>
  </si>
  <si>
    <t>CPC</t>
  </si>
  <si>
    <t>BestY1</t>
  </si>
  <si>
    <t>BestY2</t>
  </si>
  <si>
    <t>BestY3</t>
  </si>
  <si>
    <t>BestY4</t>
  </si>
  <si>
    <t>BestY5</t>
  </si>
  <si>
    <t>BestY6</t>
  </si>
  <si>
    <t>AvgBest6</t>
  </si>
  <si>
    <t>AvgBest5</t>
  </si>
  <si>
    <t>AvgBest4</t>
  </si>
  <si>
    <t>AvgLast6</t>
  </si>
  <si>
    <t>AvgLast5</t>
  </si>
  <si>
    <t>AvgLast4</t>
  </si>
  <si>
    <t>Since Rec. 12-01 / Depuis la Rec. 12-01 / Desde la Rec. 12-01 TAC YFT = 110000 t</t>
  </si>
  <si>
    <t>Year*</t>
  </si>
  <si>
    <t>Secretariat's calculations on YFT catches for the last ten years / Calculs du Secrétariat concernant les captures d'albacore pour les dix dernières années / Cálculos de la Secretaría sobre las capturas de rabil para los últimos diez años</t>
  </si>
  <si>
    <t>PartyName</t>
  </si>
  <si>
    <t>* YFT Reported catches as of 2026-05-06 / Prises de YFT déclarées au 2026-05-06 / Capturas de YFT declaradas a 2026-05-06 (t)</t>
  </si>
  <si>
    <t>* YFT Reported catches as of 2026-01-29 / Prises de YFT déclarées au 2026-01-29 / Capturas de YFT declaradas a 2026-01-29 (t)</t>
  </si>
  <si>
    <t>EU</t>
  </si>
  <si>
    <t>GROUP</t>
  </si>
  <si>
    <t>A</t>
  </si>
  <si>
    <t>C</t>
  </si>
  <si>
    <t>B</t>
  </si>
  <si>
    <t>Category[1]</t>
  </si>
  <si>
    <t>Catch limits (t)</t>
  </si>
  <si>
    <t>Japan</t>
  </si>
  <si>
    <t>Brazil</t>
  </si>
  <si>
    <t>Ghana</t>
  </si>
  <si>
    <t>Senegal</t>
  </si>
  <si>
    <t>Curaçao</t>
  </si>
  <si>
    <t>Panama</t>
  </si>
  <si>
    <t>El Salvador</t>
  </si>
  <si>
    <t>Belize</t>
  </si>
  <si>
    <t>Small harvesters</t>
  </si>
  <si>
    <t>Id</t>
  </si>
  <si>
    <t>ID</t>
  </si>
  <si>
    <t>-</t>
  </si>
  <si>
    <t>Subtotal Group A</t>
  </si>
  <si>
    <t>Subtotal Group B</t>
  </si>
  <si>
    <t>Belize, Costa Rica, Curaçao, El Salvador, Guatemala, Honduras, Nicaragua and Panama Proposal - PA1_MAY_27/i2026</t>
  </si>
  <si>
    <t>Catch Limit (t)</t>
  </si>
  <si>
    <t xml:space="preserve"> United States</t>
  </si>
  <si>
    <t>D</t>
  </si>
  <si>
    <t xml:space="preserve">Para 10b </t>
  </si>
  <si>
    <t xml:space="preserve">CPCs in Category D shall be subject to a 3,500 t trigger threshold. If the annual catches of yellowfin tuna by a CPC in Category D exceeds this threshold in two consecutive years from 2027, Panel 1 shall determine a binding catch limit to apply to that CPC in future years. </t>
  </si>
  <si>
    <t>Category</t>
  </si>
  <si>
    <t>Cabo Verde</t>
  </si>
  <si>
    <t>USA</t>
  </si>
  <si>
    <t>Venezuela</t>
  </si>
  <si>
    <t>Guatemala</t>
  </si>
  <si>
    <t>Côte d’Ivoire</t>
  </si>
  <si>
    <t>*</t>
  </si>
  <si>
    <t>[1]     For the purpose of this Recommendation, the category does not reflect any CPC's economic development level.</t>
  </si>
  <si>
    <t>CPCs in Category B shall be subject to a 1,575 t trigger threshold. If the annual catches of yellowfin tuna by a CPC in Category B exceeds this threshold in two consecutive years from 2027, Panel 1 shall determine a binding catch limit to apply to that CPC in future years.</t>
  </si>
  <si>
    <t>Para 11b</t>
  </si>
  <si>
    <t>EU Proposal - PA1_MAY_29/i2026</t>
  </si>
  <si>
    <t>Trigger</t>
  </si>
  <si>
    <t>t</t>
  </si>
  <si>
    <t>CATCH LIMIT**</t>
  </si>
  <si>
    <t>Subtotal Group C</t>
  </si>
  <si>
    <t>Subtotal Group D (13000)</t>
  </si>
  <si>
    <t>AvgLast10</t>
  </si>
  <si>
    <t>Subtotal Group B (8076)</t>
  </si>
  <si>
    <t>PA1_504_Annex 1/2026</t>
  </si>
  <si>
    <t xml:space="preserve">** Cells in orange do not represent a fixed catch limit but a trigger threshold. If the annual catches of yellowfin tuna by a CPC in Category D exceed this threshold in two consecutive years from 2027, Panel 1 shall determine a binding catch limit to apply to that CPC in future years. /
** Les cases en orange ne représentent pas une limite de capture fixe, mais un seuil de déclenchement. Si les captures annuelles d'albacore effectuées par une CPC de la Catégorie D dépassent ce seuil pendant deux années consécutives à partir de 2027, la Sous-Commission 1 déterminera une limite de capture contraignante qui s'appliquera à cette CPC pour les années futures. /
** Las celdas en naranja no representan un límite de captura fijo, sino un umbral de activación. Si las capturas anuales de rabil realizadas por una CPC de la Categoría D superan este umbral durante dos años consecutivos a partir de 2027, el Panel 1 determinará un límite de captura vinculante que se aplicará a esa CPC en el futuro.
</t>
  </si>
  <si>
    <t xml:space="preserve">** Cells in orange do not represent a fixed catch limit but a trigger threshold. If the annual catches of yellowfin tuna by a CPC in Category B exceed this threshold in two consecutive years from 2027, Panel 1 shall determine a binding catch limit to apply to that CPC in future years. /
** Les cases en orange ne représentent pas une limite de capture fixe, mais un seuil de déclenchement. Si les captures annuelles d'albacore effectuées par une CPC de la Catégorie B dépassent ce seuil pendant deux années consécutives à partir de 2027, la Sous-Commission 1 déterminera une limite de capture contraignante qui s'appliquera à cette CPC pour les années futures. /
** Las celdas en naranja no representan un límite de captura fijo, sino un umbral de activación. Si las capturas anuales de rabil realizadas por una CPC de la Categoría B superan este umbral durante dos años consecutivos a partir de 2027, el Panel 1 determinará un límite de captura vinculante que se aplicará a esa CPC en el futuro.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</si>
</sst>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0"/>
      <color theme="1"/>
      <name val="Cambria"/>
      <family val="1"/>
    </font>
    <font>
      <b/>
      <sz val="12"/>
      <color theme="1"/>
      <name val="Aptos Narrow"/>
      <family val="2"/>
      <scheme val="minor"/>
    </font>
    <font>
      <b/>
      <sz val="9"/>
      <color theme="0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b/>
      <sz val="12"/>
      <color rgb="FF000000"/>
      <name val="Cambria"/>
      <family val="1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9" tint="0.59999389629810485"/>
        <bgColor theme="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C000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theme="4" tint="-0.249977111117893"/>
      </top>
      <bottom style="medium">
        <color indexed="64"/>
      </bottom>
      <diagonal/>
    </border>
    <border>
      <left/>
      <right style="medium">
        <color indexed="64"/>
      </right>
      <top style="thin">
        <color theme="4" tint="-0.249977111117893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2" fontId="0" fillId="0" borderId="0" xfId="0" applyNumberFormat="1"/>
    <xf numFmtId="2" fontId="0" fillId="0" borderId="3" xfId="0" applyNumberFormat="1" applyBorder="1"/>
    <xf numFmtId="2" fontId="1" fillId="0" borderId="0" xfId="0" applyNumberFormat="1" applyFont="1"/>
    <xf numFmtId="2" fontId="1" fillId="0" borderId="5" xfId="0" applyNumberFormat="1" applyFont="1" applyBorder="1"/>
    <xf numFmtId="2" fontId="0" fillId="0" borderId="9" xfId="0" applyNumberFormat="1" applyBorder="1"/>
    <xf numFmtId="2" fontId="0" fillId="0" borderId="10" xfId="0" applyNumberFormat="1" applyBorder="1"/>
    <xf numFmtId="2" fontId="0" fillId="0" borderId="2" xfId="0" applyNumberFormat="1" applyBorder="1"/>
    <xf numFmtId="2" fontId="0" fillId="0" borderId="11" xfId="0" applyNumberFormat="1" applyBorder="1"/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1" fillId="0" borderId="0" xfId="0" applyFont="1" applyAlignment="1">
      <alignment wrapText="1"/>
    </xf>
    <xf numFmtId="0" fontId="1" fillId="0" borderId="0" xfId="0" applyFont="1"/>
    <xf numFmtId="2" fontId="1" fillId="3" borderId="1" xfId="0" applyNumberFormat="1" applyFont="1" applyFill="1" applyBorder="1"/>
    <xf numFmtId="0" fontId="3" fillId="0" borderId="0" xfId="0" applyFont="1" applyAlignment="1">
      <alignment horizontal="right" vertical="center"/>
    </xf>
    <xf numFmtId="0" fontId="4" fillId="0" borderId="0" xfId="0" applyFont="1"/>
    <xf numFmtId="0" fontId="7" fillId="5" borderId="6" xfId="0" applyFont="1" applyFill="1" applyBorder="1"/>
    <xf numFmtId="0" fontId="7" fillId="5" borderId="7" xfId="0" applyFont="1" applyFill="1" applyBorder="1"/>
    <xf numFmtId="0" fontId="7" fillId="5" borderId="8" xfId="0" applyFont="1" applyFill="1" applyBorder="1"/>
    <xf numFmtId="0" fontId="6" fillId="0" borderId="9" xfId="0" applyFont="1" applyBorder="1"/>
    <xf numFmtId="2" fontId="6" fillId="0" borderId="0" xfId="0" applyNumberFormat="1" applyFont="1"/>
    <xf numFmtId="2" fontId="6" fillId="0" borderId="10" xfId="0" applyNumberFormat="1" applyFont="1" applyBorder="1"/>
    <xf numFmtId="2" fontId="7" fillId="6" borderId="12" xfId="0" applyNumberFormat="1" applyFont="1" applyFill="1" applyBorder="1"/>
    <xf numFmtId="2" fontId="7" fillId="6" borderId="13" xfId="0" applyNumberFormat="1" applyFont="1" applyFill="1" applyBorder="1"/>
    <xf numFmtId="0" fontId="5" fillId="4" borderId="6" xfId="0" applyFont="1" applyFill="1" applyBorder="1"/>
    <xf numFmtId="0" fontId="5" fillId="4" borderId="7" xfId="0" applyFont="1" applyFill="1" applyBorder="1"/>
    <xf numFmtId="0" fontId="5" fillId="4" borderId="8" xfId="0" applyFont="1" applyFill="1" applyBorder="1"/>
    <xf numFmtId="0" fontId="7" fillId="6" borderId="15" xfId="0" applyFont="1" applyFill="1" applyBorder="1"/>
    <xf numFmtId="0" fontId="6" fillId="0" borderId="16" xfId="0" applyFont="1" applyBorder="1"/>
    <xf numFmtId="0" fontId="5" fillId="4" borderId="15" xfId="0" applyFont="1" applyFill="1" applyBorder="1"/>
    <xf numFmtId="0" fontId="5" fillId="4" borderId="14" xfId="0" applyFont="1" applyFill="1" applyBorder="1"/>
    <xf numFmtId="0" fontId="5" fillId="4" borderId="17" xfId="0" applyFont="1" applyFill="1" applyBorder="1"/>
    <xf numFmtId="0" fontId="10" fillId="4" borderId="6" xfId="0" applyFont="1" applyFill="1" applyBorder="1" applyAlignment="1">
      <alignment vertical="center"/>
    </xf>
    <xf numFmtId="0" fontId="0" fillId="0" borderId="18" xfId="0" applyBorder="1"/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2" fontId="1" fillId="2" borderId="4" xfId="0" applyNumberFormat="1" applyFont="1" applyFill="1" applyBorder="1" applyAlignment="1">
      <alignment horizontal="center"/>
    </xf>
    <xf numFmtId="0" fontId="0" fillId="2" borderId="7" xfId="0" applyFill="1" applyBorder="1"/>
    <xf numFmtId="0" fontId="0" fillId="0" borderId="9" xfId="0" applyBorder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2" fontId="1" fillId="7" borderId="9" xfId="0" applyNumberFormat="1" applyFont="1" applyFill="1" applyBorder="1"/>
    <xf numFmtId="2" fontId="1" fillId="7" borderId="10" xfId="0" applyNumberFormat="1" applyFont="1" applyFill="1" applyBorder="1"/>
    <xf numFmtId="0" fontId="0" fillId="0" borderId="3" xfId="0" applyBorder="1" applyAlignment="1">
      <alignment horizontal="center"/>
    </xf>
    <xf numFmtId="2" fontId="1" fillId="7" borderId="5" xfId="0" applyNumberFormat="1" applyFont="1" applyFill="1" applyBorder="1"/>
    <xf numFmtId="2" fontId="1" fillId="2" borderId="7" xfId="0" applyNumberFormat="1" applyFont="1" applyFill="1" applyBorder="1" applyAlignment="1">
      <alignment horizontal="center"/>
    </xf>
    <xf numFmtId="2" fontId="1" fillId="3" borderId="3" xfId="0" applyNumberFormat="1" applyFont="1" applyFill="1" applyBorder="1"/>
    <xf numFmtId="0" fontId="0" fillId="2" borderId="19" xfId="0" applyFill="1" applyBorder="1"/>
    <xf numFmtId="0" fontId="0" fillId="0" borderId="20" xfId="0" applyBorder="1"/>
    <xf numFmtId="0" fontId="0" fillId="0" borderId="21" xfId="0" applyBorder="1"/>
    <xf numFmtId="2" fontId="0" fillId="0" borderId="22" xfId="0" applyNumberFormat="1" applyBorder="1"/>
    <xf numFmtId="0" fontId="0" fillId="0" borderId="23" xfId="0" applyBorder="1"/>
    <xf numFmtId="2" fontId="0" fillId="0" borderId="24" xfId="0" applyNumberFormat="1" applyBorder="1"/>
    <xf numFmtId="0" fontId="0" fillId="0" borderId="25" xfId="0" applyBorder="1"/>
    <xf numFmtId="0" fontId="0" fillId="0" borderId="26" xfId="0" applyBorder="1"/>
    <xf numFmtId="2" fontId="0" fillId="0" borderId="27" xfId="0" applyNumberFormat="1" applyBorder="1"/>
    <xf numFmtId="0" fontId="0" fillId="0" borderId="28" xfId="0" applyBorder="1"/>
    <xf numFmtId="0" fontId="0" fillId="0" borderId="29" xfId="0" applyBorder="1"/>
    <xf numFmtId="2" fontId="0" fillId="0" borderId="30" xfId="0" applyNumberFormat="1" applyBorder="1"/>
    <xf numFmtId="0" fontId="0" fillId="8" borderId="0" xfId="0" applyFill="1"/>
    <xf numFmtId="2" fontId="1" fillId="7" borderId="0" xfId="0" applyNumberFormat="1" applyFont="1" applyFill="1"/>
    <xf numFmtId="2" fontId="0" fillId="0" borderId="14" xfId="0" applyNumberFormat="1" applyBorder="1"/>
    <xf numFmtId="2" fontId="1" fillId="3" borderId="31" xfId="0" applyNumberFormat="1" applyFont="1" applyFill="1" applyBorder="1"/>
    <xf numFmtId="0" fontId="0" fillId="2" borderId="0" xfId="0" applyFill="1" applyAlignment="1">
      <alignment horizontal="center"/>
    </xf>
    <xf numFmtId="2" fontId="0" fillId="0" borderId="15" xfId="0" applyNumberFormat="1" applyBorder="1"/>
    <xf numFmtId="2" fontId="0" fillId="0" borderId="17" xfId="0" applyNumberFormat="1" applyBorder="1"/>
    <xf numFmtId="2" fontId="1" fillId="2" borderId="8" xfId="0" applyNumberFormat="1" applyFont="1" applyFill="1" applyBorder="1" applyAlignment="1">
      <alignment horizontal="center"/>
    </xf>
    <xf numFmtId="2" fontId="1" fillId="3" borderId="17" xfId="0" applyNumberFormat="1" applyFont="1" applyFill="1" applyBorder="1"/>
    <xf numFmtId="2" fontId="0" fillId="2" borderId="6" xfId="0" applyNumberFormat="1" applyFill="1" applyBorder="1" applyAlignment="1">
      <alignment horizontal="center"/>
    </xf>
    <xf numFmtId="2" fontId="0" fillId="2" borderId="7" xfId="0" applyNumberFormat="1" applyFill="1" applyBorder="1" applyAlignment="1">
      <alignment horizontal="center"/>
    </xf>
    <xf numFmtId="2" fontId="0" fillId="2" borderId="8" xfId="0" applyNumberFormat="1" applyFill="1" applyBorder="1" applyAlignment="1">
      <alignment horizontal="center"/>
    </xf>
    <xf numFmtId="2" fontId="1" fillId="0" borderId="10" xfId="0" applyNumberFormat="1" applyFont="1" applyBorder="1"/>
    <xf numFmtId="2" fontId="1" fillId="3" borderId="14" xfId="0" applyNumberFormat="1" applyFont="1" applyFill="1" applyBorder="1"/>
    <xf numFmtId="0" fontId="0" fillId="0" borderId="6" xfId="0" applyBorder="1"/>
    <xf numFmtId="0" fontId="0" fillId="0" borderId="7" xfId="0" applyBorder="1"/>
    <xf numFmtId="0" fontId="0" fillId="0" borderId="7" xfId="0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6" xfId="0" applyNumberFormat="1" applyBorder="1"/>
    <xf numFmtId="2" fontId="0" fillId="0" borderId="7" xfId="0" applyNumberFormat="1" applyBorder="1"/>
    <xf numFmtId="2" fontId="0" fillId="0" borderId="8" xfId="0" applyNumberFormat="1" applyBorder="1"/>
    <xf numFmtId="2" fontId="1" fillId="0" borderId="4" xfId="0" applyNumberFormat="1" applyFont="1" applyBorder="1"/>
    <xf numFmtId="2" fontId="1" fillId="0" borderId="7" xfId="0" applyNumberFormat="1" applyFont="1" applyBorder="1"/>
    <xf numFmtId="2" fontId="1" fillId="7" borderId="15" xfId="0" applyNumberFormat="1" applyFont="1" applyFill="1" applyBorder="1"/>
    <xf numFmtId="2" fontId="1" fillId="7" borderId="14" xfId="0" applyNumberFormat="1" applyFont="1" applyFill="1" applyBorder="1"/>
    <xf numFmtId="2" fontId="1" fillId="7" borderId="17" xfId="0" applyNumberFormat="1" applyFont="1" applyFill="1" applyBorder="1"/>
    <xf numFmtId="2" fontId="1" fillId="7" borderId="31" xfId="0" applyNumberFormat="1" applyFont="1" applyFill="1" applyBorder="1"/>
    <xf numFmtId="2" fontId="0" fillId="9" borderId="7" xfId="0" applyNumberFormat="1" applyFill="1" applyBorder="1" applyAlignment="1">
      <alignment horizontal="center"/>
    </xf>
    <xf numFmtId="2" fontId="0" fillId="9" borderId="0" xfId="0" applyNumberFormat="1" applyFill="1" applyAlignment="1">
      <alignment horizontal="center"/>
    </xf>
    <xf numFmtId="2" fontId="1" fillId="0" borderId="8" xfId="0" applyNumberFormat="1" applyFont="1" applyBorder="1"/>
    <xf numFmtId="2" fontId="1" fillId="0" borderId="1" xfId="0" applyNumberFormat="1" applyFont="1" applyBorder="1"/>
    <xf numFmtId="2" fontId="1" fillId="0" borderId="3" xfId="0" applyNumberFormat="1" applyFont="1" applyBorder="1"/>
    <xf numFmtId="2" fontId="1" fillId="0" borderId="11" xfId="0" applyNumberFormat="1" applyFont="1" applyBorder="1"/>
    <xf numFmtId="0" fontId="0" fillId="0" borderId="8" xfId="0" applyBorder="1"/>
    <xf numFmtId="0" fontId="0" fillId="0" borderId="2" xfId="0" applyBorder="1"/>
    <xf numFmtId="0" fontId="0" fillId="0" borderId="3" xfId="0" applyBorder="1"/>
    <xf numFmtId="2" fontId="0" fillId="0" borderId="3" xfId="0" applyNumberFormat="1" applyBorder="1" applyAlignment="1">
      <alignment horizontal="center"/>
    </xf>
    <xf numFmtId="2" fontId="1" fillId="3" borderId="11" xfId="0" applyNumberFormat="1" applyFont="1" applyFill="1" applyBorder="1"/>
    <xf numFmtId="0" fontId="11" fillId="0" borderId="0" xfId="0" applyFont="1" applyAlignment="1">
      <alignment vertical="center"/>
    </xf>
    <xf numFmtId="0" fontId="0" fillId="0" borderId="0" xfId="0" applyAlignment="1">
      <alignment wrapText="1"/>
    </xf>
    <xf numFmtId="0" fontId="0" fillId="0" borderId="9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0" xfId="0" applyAlignment="1">
      <alignment horizontal="left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7" borderId="15" xfId="0" applyFont="1" applyFill="1" applyBorder="1" applyAlignment="1">
      <alignment horizontal="right"/>
    </xf>
    <xf numFmtId="0" fontId="1" fillId="7" borderId="14" xfId="0" applyFont="1" applyFill="1" applyBorder="1" applyAlignment="1">
      <alignment horizontal="right"/>
    </xf>
    <xf numFmtId="0" fontId="1" fillId="7" borderId="9" xfId="0" applyFont="1" applyFill="1" applyBorder="1" applyAlignment="1">
      <alignment horizontal="right"/>
    </xf>
    <xf numFmtId="0" fontId="1" fillId="7" borderId="0" xfId="0" applyFont="1" applyFill="1" applyAlignment="1">
      <alignment horizontal="right"/>
    </xf>
    <xf numFmtId="0" fontId="0" fillId="0" borderId="15" xfId="0" applyBorder="1" applyAlignment="1">
      <alignment horizontal="center"/>
    </xf>
    <xf numFmtId="0" fontId="0" fillId="0" borderId="14" xfId="0" applyBorder="1" applyAlignment="1">
      <alignment horizontal="center"/>
    </xf>
    <xf numFmtId="0" fontId="9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</cellXfs>
  <cellStyles count="1">
    <cellStyle name="Normal" xfId="0" builtinId="0"/>
  </cellStyles>
  <dxfs count="7">
    <dxf>
      <fill>
        <patternFill>
          <bgColor theme="0" tint="-0.24994659260841701"/>
        </patternFill>
      </fill>
    </dxf>
    <dxf>
      <font>
        <b/>
        <i/>
        <strike val="0"/>
        <u val="none"/>
        <color rgb="FF0070C0"/>
      </font>
    </dxf>
    <dxf>
      <font>
        <b/>
        <i/>
        <strike val="0"/>
        <u val="none"/>
        <color rgb="FF0070C0"/>
      </font>
    </dxf>
    <dxf>
      <font>
        <b/>
        <i val="0"/>
        <strike val="0"/>
        <color rgb="FFFF0000"/>
      </font>
      <fill>
        <patternFill>
          <bgColor theme="5" tint="0.79998168889431442"/>
        </patternFill>
      </fill>
    </dxf>
    <dxf>
      <font>
        <b/>
        <i/>
        <strike val="0"/>
        <u val="none"/>
        <color theme="9"/>
      </font>
    </dxf>
    <dxf>
      <font>
        <b/>
        <i/>
        <strike val="0"/>
        <u val="none"/>
        <color theme="9"/>
      </font>
    </dxf>
    <dxf>
      <font>
        <b/>
        <i val="0"/>
        <strike val="0"/>
        <color rgb="FFFF0000"/>
      </font>
      <fill>
        <patternFill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4F72D-ED6C-4EEA-9BCF-7B46B2D63953}">
  <dimension ref="A1:R28"/>
  <sheetViews>
    <sheetView tabSelected="1" workbookViewId="0">
      <selection activeCell="A2" sqref="A2"/>
    </sheetView>
  </sheetViews>
  <sheetFormatPr defaultRowHeight="15" x14ac:dyDescent="0.25"/>
  <cols>
    <col min="1" max="1" width="3" bestFit="1" customWidth="1"/>
    <col min="2" max="2" width="20.28515625" customWidth="1"/>
    <col min="3" max="3" width="10.7109375" bestFit="1" customWidth="1"/>
    <col min="4" max="4" width="14" bestFit="1" customWidth="1"/>
    <col min="12" max="12" width="4.5703125" customWidth="1"/>
    <col min="13" max="13" width="15.7109375" bestFit="1" customWidth="1"/>
    <col min="15" max="15" width="14" bestFit="1" customWidth="1"/>
  </cols>
  <sheetData>
    <row r="1" spans="1:17" ht="15.75" x14ac:dyDescent="0.25">
      <c r="Q1" s="98" t="s">
        <v>105</v>
      </c>
    </row>
    <row r="2" spans="1:17" x14ac:dyDescent="0.25">
      <c r="A2" s="13" t="s">
        <v>81</v>
      </c>
      <c r="L2" s="13" t="s">
        <v>97</v>
      </c>
    </row>
    <row r="3" spans="1:17" ht="15.75" thickBot="1" x14ac:dyDescent="0.3">
      <c r="A3" s="48" t="s">
        <v>76</v>
      </c>
      <c r="B3" s="48" t="s">
        <v>41</v>
      </c>
      <c r="C3" s="48" t="s">
        <v>65</v>
      </c>
      <c r="D3" s="48" t="s">
        <v>82</v>
      </c>
      <c r="L3" s="48" t="s">
        <v>76</v>
      </c>
      <c r="M3" s="48" t="s">
        <v>41</v>
      </c>
      <c r="N3" s="48" t="s">
        <v>87</v>
      </c>
      <c r="O3" s="48" t="s">
        <v>66</v>
      </c>
    </row>
    <row r="4" spans="1:17" x14ac:dyDescent="0.25">
      <c r="A4" s="49">
        <v>1</v>
      </c>
      <c r="B4" s="50" t="s">
        <v>60</v>
      </c>
      <c r="C4" s="50" t="s">
        <v>62</v>
      </c>
      <c r="D4" s="51">
        <v>30298.9</v>
      </c>
      <c r="L4" s="49">
        <v>1</v>
      </c>
      <c r="M4" s="50" t="s">
        <v>60</v>
      </c>
      <c r="N4" s="50" t="s">
        <v>62</v>
      </c>
      <c r="O4" s="51">
        <v>31526</v>
      </c>
    </row>
    <row r="5" spans="1:17" ht="15.75" thickBot="1" x14ac:dyDescent="0.3">
      <c r="A5" s="54">
        <v>2</v>
      </c>
      <c r="B5" s="55" t="s">
        <v>69</v>
      </c>
      <c r="C5" s="55" t="s">
        <v>62</v>
      </c>
      <c r="D5" s="56">
        <v>25540.6</v>
      </c>
      <c r="L5" s="52">
        <v>2</v>
      </c>
      <c r="M5" s="34" t="s">
        <v>69</v>
      </c>
      <c r="N5" s="34" t="s">
        <v>62</v>
      </c>
      <c r="O5" s="53">
        <v>21113</v>
      </c>
    </row>
    <row r="6" spans="1:17" x14ac:dyDescent="0.25">
      <c r="A6" s="49">
        <v>3</v>
      </c>
      <c r="B6" s="50" t="s">
        <v>68</v>
      </c>
      <c r="C6" s="50" t="s">
        <v>64</v>
      </c>
      <c r="D6" s="51">
        <v>14072.6</v>
      </c>
      <c r="L6" s="52">
        <v>3</v>
      </c>
      <c r="M6" s="34" t="s">
        <v>68</v>
      </c>
      <c r="N6" s="34" t="s">
        <v>62</v>
      </c>
      <c r="O6" s="53">
        <v>14076</v>
      </c>
    </row>
    <row r="7" spans="1:17" x14ac:dyDescent="0.25">
      <c r="A7" s="52">
        <v>4</v>
      </c>
      <c r="B7" s="34" t="s">
        <v>72</v>
      </c>
      <c r="C7" s="34" t="s">
        <v>64</v>
      </c>
      <c r="D7" s="53">
        <v>10613.8</v>
      </c>
      <c r="L7" s="52">
        <v>4</v>
      </c>
      <c r="M7" s="34" t="s">
        <v>74</v>
      </c>
      <c r="N7" s="34" t="s">
        <v>62</v>
      </c>
      <c r="O7" s="53">
        <v>7947</v>
      </c>
    </row>
    <row r="8" spans="1:17" x14ac:dyDescent="0.25">
      <c r="A8" s="52">
        <v>5</v>
      </c>
      <c r="B8" s="34" t="s">
        <v>70</v>
      </c>
      <c r="C8" s="34" t="s">
        <v>64</v>
      </c>
      <c r="D8" s="53">
        <v>8534.2999999999993</v>
      </c>
      <c r="L8" s="52">
        <v>5</v>
      </c>
      <c r="M8" s="34" t="s">
        <v>70</v>
      </c>
      <c r="N8" s="34" t="s">
        <v>62</v>
      </c>
      <c r="O8" s="53">
        <v>7522</v>
      </c>
    </row>
    <row r="9" spans="1:17" ht="15.75" thickBot="1" x14ac:dyDescent="0.3">
      <c r="A9" s="54">
        <v>6</v>
      </c>
      <c r="B9" s="55" t="s">
        <v>74</v>
      </c>
      <c r="C9" s="55" t="s">
        <v>64</v>
      </c>
      <c r="D9" s="56">
        <v>9143.7999999999993</v>
      </c>
      <c r="L9" s="52">
        <v>6</v>
      </c>
      <c r="M9" s="34" t="s">
        <v>72</v>
      </c>
      <c r="N9" s="34" t="s">
        <v>62</v>
      </c>
      <c r="O9" s="53">
        <v>6637</v>
      </c>
    </row>
    <row r="10" spans="1:17" x14ac:dyDescent="0.25">
      <c r="A10" s="49">
        <v>7</v>
      </c>
      <c r="B10" s="50" t="s">
        <v>73</v>
      </c>
      <c r="C10" s="50" t="s">
        <v>63</v>
      </c>
      <c r="D10" s="51">
        <v>7099.2</v>
      </c>
      <c r="L10" s="52">
        <v>7</v>
      </c>
      <c r="M10" s="34" t="s">
        <v>73</v>
      </c>
      <c r="N10" s="34" t="s">
        <v>62</v>
      </c>
      <c r="O10" s="53">
        <v>5406</v>
      </c>
    </row>
    <row r="11" spans="1:17" x14ac:dyDescent="0.25">
      <c r="A11" s="52">
        <v>8</v>
      </c>
      <c r="B11" s="34" t="s">
        <v>71</v>
      </c>
      <c r="C11" s="34" t="s">
        <v>63</v>
      </c>
      <c r="D11" s="53">
        <v>6612.3</v>
      </c>
      <c r="L11" s="52">
        <v>8</v>
      </c>
      <c r="M11" s="34" t="s">
        <v>71</v>
      </c>
      <c r="N11" s="34" t="s">
        <v>62</v>
      </c>
      <c r="O11" s="53">
        <v>5157</v>
      </c>
    </row>
    <row r="12" spans="1:17" ht="15.75" thickBot="1" x14ac:dyDescent="0.3">
      <c r="A12" s="54">
        <v>9</v>
      </c>
      <c r="B12" s="55" t="s">
        <v>83</v>
      </c>
      <c r="C12" s="55" t="s">
        <v>63</v>
      </c>
      <c r="D12" s="56">
        <v>5084.5</v>
      </c>
      <c r="L12" s="52">
        <v>9</v>
      </c>
      <c r="M12" s="34" t="s">
        <v>67</v>
      </c>
      <c r="N12" s="34" t="s">
        <v>62</v>
      </c>
      <c r="O12" s="53">
        <v>3588</v>
      </c>
    </row>
    <row r="13" spans="1:17" ht="15.75" thickBot="1" x14ac:dyDescent="0.3">
      <c r="A13" s="57" t="s">
        <v>93</v>
      </c>
      <c r="B13" s="58" t="s">
        <v>75</v>
      </c>
      <c r="C13" s="58" t="s">
        <v>84</v>
      </c>
      <c r="D13" s="59">
        <v>13000</v>
      </c>
      <c r="E13" t="s">
        <v>98</v>
      </c>
      <c r="F13" s="60">
        <v>3500</v>
      </c>
      <c r="G13" t="s">
        <v>99</v>
      </c>
      <c r="L13" s="52">
        <v>10</v>
      </c>
      <c r="M13" s="34" t="s">
        <v>88</v>
      </c>
      <c r="N13" s="34" t="s">
        <v>62</v>
      </c>
      <c r="O13" s="53">
        <v>3450</v>
      </c>
    </row>
    <row r="14" spans="1:17" x14ac:dyDescent="0.25">
      <c r="L14" s="52">
        <v>11</v>
      </c>
      <c r="M14" s="34" t="s">
        <v>89</v>
      </c>
      <c r="N14" s="34" t="s">
        <v>62</v>
      </c>
      <c r="O14" s="53">
        <v>3423</v>
      </c>
    </row>
    <row r="15" spans="1:17" x14ac:dyDescent="0.25">
      <c r="A15" t="s">
        <v>94</v>
      </c>
      <c r="L15" s="52">
        <v>12</v>
      </c>
      <c r="M15" s="34" t="s">
        <v>90</v>
      </c>
      <c r="N15" s="34" t="s">
        <v>62</v>
      </c>
      <c r="O15" s="53">
        <v>2759</v>
      </c>
    </row>
    <row r="16" spans="1:17" ht="15.75" thickBot="1" x14ac:dyDescent="0.3">
      <c r="L16" s="52">
        <v>13</v>
      </c>
      <c r="M16" s="34" t="s">
        <v>91</v>
      </c>
      <c r="N16" s="34" t="s">
        <v>62</v>
      </c>
      <c r="O16" s="53">
        <v>2550</v>
      </c>
    </row>
    <row r="17" spans="1:18" ht="15.75" thickBot="1" x14ac:dyDescent="0.3">
      <c r="A17" s="74" t="s">
        <v>85</v>
      </c>
      <c r="B17" s="75"/>
      <c r="C17" s="75"/>
      <c r="D17" s="93"/>
      <c r="L17" s="54">
        <v>14</v>
      </c>
      <c r="M17" s="55" t="s">
        <v>92</v>
      </c>
      <c r="N17" s="55" t="s">
        <v>62</v>
      </c>
      <c r="O17" s="56">
        <v>1770</v>
      </c>
    </row>
    <row r="18" spans="1:18" ht="15.75" thickBot="1" x14ac:dyDescent="0.3">
      <c r="A18" s="100" t="s">
        <v>86</v>
      </c>
      <c r="B18" s="101"/>
      <c r="C18" s="101"/>
      <c r="D18" s="102"/>
      <c r="L18" s="57" t="s">
        <v>93</v>
      </c>
      <c r="M18" s="58" t="s">
        <v>75</v>
      </c>
      <c r="N18" s="58" t="s">
        <v>64</v>
      </c>
      <c r="O18" s="59">
        <v>8076</v>
      </c>
      <c r="P18" t="s">
        <v>98</v>
      </c>
      <c r="Q18" s="60">
        <v>1575</v>
      </c>
      <c r="R18" t="s">
        <v>99</v>
      </c>
    </row>
    <row r="19" spans="1:18" ht="15.75" thickBot="1" x14ac:dyDescent="0.3">
      <c r="A19" s="100"/>
      <c r="B19" s="101"/>
      <c r="C19" s="101"/>
      <c r="D19" s="102"/>
    </row>
    <row r="20" spans="1:18" x14ac:dyDescent="0.25">
      <c r="A20" s="100"/>
      <c r="B20" s="101"/>
      <c r="C20" s="101"/>
      <c r="D20" s="102"/>
      <c r="L20" s="74" t="s">
        <v>96</v>
      </c>
      <c r="M20" s="75"/>
      <c r="N20" s="75"/>
      <c r="O20" s="93"/>
    </row>
    <row r="21" spans="1:18" x14ac:dyDescent="0.25">
      <c r="A21" s="100"/>
      <c r="B21" s="101"/>
      <c r="C21" s="101"/>
      <c r="D21" s="102"/>
      <c r="L21" s="100" t="s">
        <v>95</v>
      </c>
      <c r="M21" s="101"/>
      <c r="N21" s="101"/>
      <c r="O21" s="102"/>
    </row>
    <row r="22" spans="1:18" x14ac:dyDescent="0.25">
      <c r="A22" s="100"/>
      <c r="B22" s="101"/>
      <c r="C22" s="101"/>
      <c r="D22" s="102"/>
      <c r="L22" s="100"/>
      <c r="M22" s="101"/>
      <c r="N22" s="101"/>
      <c r="O22" s="102"/>
    </row>
    <row r="23" spans="1:18" x14ac:dyDescent="0.25">
      <c r="A23" s="100"/>
      <c r="B23" s="101"/>
      <c r="C23" s="101"/>
      <c r="D23" s="102"/>
      <c r="L23" s="100"/>
      <c r="M23" s="101"/>
      <c r="N23" s="101"/>
      <c r="O23" s="102"/>
    </row>
    <row r="24" spans="1:18" x14ac:dyDescent="0.25">
      <c r="A24" s="100"/>
      <c r="B24" s="101"/>
      <c r="C24" s="101"/>
      <c r="D24" s="102"/>
      <c r="L24" s="100"/>
      <c r="M24" s="101"/>
      <c r="N24" s="101"/>
      <c r="O24" s="102"/>
    </row>
    <row r="25" spans="1:18" x14ac:dyDescent="0.25">
      <c r="A25" s="100"/>
      <c r="B25" s="101"/>
      <c r="C25" s="101"/>
      <c r="D25" s="102"/>
      <c r="L25" s="100"/>
      <c r="M25" s="101"/>
      <c r="N25" s="101"/>
      <c r="O25" s="102"/>
    </row>
    <row r="26" spans="1:18" x14ac:dyDescent="0.25">
      <c r="A26" s="100"/>
      <c r="B26" s="101"/>
      <c r="C26" s="101"/>
      <c r="D26" s="102"/>
      <c r="L26" s="100"/>
      <c r="M26" s="101"/>
      <c r="N26" s="101"/>
      <c r="O26" s="102"/>
    </row>
    <row r="27" spans="1:18" ht="15.75" thickBot="1" x14ac:dyDescent="0.3">
      <c r="A27" s="103"/>
      <c r="B27" s="104"/>
      <c r="C27" s="104"/>
      <c r="D27" s="105"/>
      <c r="L27" s="100"/>
      <c r="M27" s="101"/>
      <c r="N27" s="101"/>
      <c r="O27" s="102"/>
    </row>
    <row r="28" spans="1:18" ht="15.75" thickBot="1" x14ac:dyDescent="0.3">
      <c r="L28" s="103"/>
      <c r="M28" s="104"/>
      <c r="N28" s="104"/>
      <c r="O28" s="105"/>
    </row>
  </sheetData>
  <mergeCells count="2">
    <mergeCell ref="A18:D27"/>
    <mergeCell ref="L21:O2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C667C7-3776-41BA-9E3D-BA8EB8AC41A3}">
  <dimension ref="A1:W52"/>
  <sheetViews>
    <sheetView zoomScaleNormal="100" workbookViewId="0">
      <pane ySplit="4" topLeftCell="A5" activePane="bottomLeft" state="frozen"/>
      <selection pane="bottomLeft" activeCell="B1" sqref="B1"/>
    </sheetView>
  </sheetViews>
  <sheetFormatPr defaultColWidth="27" defaultRowHeight="15" x14ac:dyDescent="0.25"/>
  <cols>
    <col min="1" max="1" width="5.140625" bestFit="1" customWidth="1"/>
    <col min="2" max="2" width="29.140625" customWidth="1"/>
    <col min="3" max="3" width="11.85546875" bestFit="1" customWidth="1"/>
    <col min="4" max="4" width="16.140625" bestFit="1" customWidth="1"/>
    <col min="5" max="14" width="14.28515625" customWidth="1"/>
    <col min="15" max="20" width="11.28515625" style="1" bestFit="1" customWidth="1"/>
    <col min="21" max="23" width="13.7109375" style="3" bestFit="1" customWidth="1"/>
  </cols>
  <sheetData>
    <row r="1" spans="1:23" x14ac:dyDescent="0.25">
      <c r="B1" t="s">
        <v>81</v>
      </c>
    </row>
    <row r="2" spans="1:23" ht="16.5" thickBot="1" x14ac:dyDescent="0.3">
      <c r="B2" s="16" t="s">
        <v>56</v>
      </c>
      <c r="C2" s="16"/>
      <c r="D2" s="16"/>
      <c r="W2" s="15"/>
    </row>
    <row r="3" spans="1:23" ht="15.75" thickBot="1" x14ac:dyDescent="0.3">
      <c r="B3" s="12"/>
      <c r="C3" s="12"/>
      <c r="D3" s="12"/>
      <c r="E3" s="9"/>
      <c r="F3" s="10"/>
      <c r="G3" s="10"/>
      <c r="H3" s="10"/>
      <c r="I3" s="10" t="s">
        <v>55</v>
      </c>
      <c r="J3" s="10"/>
      <c r="K3" s="10"/>
      <c r="L3" s="10"/>
      <c r="M3" s="10"/>
      <c r="N3" s="11"/>
    </row>
    <row r="4" spans="1:23" ht="15.75" thickBot="1" x14ac:dyDescent="0.3">
      <c r="A4" s="38" t="s">
        <v>77</v>
      </c>
      <c r="B4" s="38" t="s">
        <v>41</v>
      </c>
      <c r="C4" s="10" t="s">
        <v>61</v>
      </c>
      <c r="D4" s="38" t="s">
        <v>100</v>
      </c>
      <c r="E4" s="35">
        <v>2015</v>
      </c>
      <c r="F4" s="64">
        <v>2016</v>
      </c>
      <c r="G4" s="64">
        <v>2017</v>
      </c>
      <c r="H4" s="64">
        <v>2018</v>
      </c>
      <c r="I4" s="64">
        <v>2019</v>
      </c>
      <c r="J4" s="64">
        <v>2020</v>
      </c>
      <c r="K4" s="64">
        <v>2021</v>
      </c>
      <c r="L4" s="64">
        <v>2022</v>
      </c>
      <c r="M4" s="64">
        <v>2023</v>
      </c>
      <c r="N4" s="36">
        <v>2024</v>
      </c>
      <c r="O4" s="69" t="s">
        <v>42</v>
      </c>
      <c r="P4" s="70" t="s">
        <v>43</v>
      </c>
      <c r="Q4" s="70" t="s">
        <v>44</v>
      </c>
      <c r="R4" s="70" t="s">
        <v>45</v>
      </c>
      <c r="S4" s="70" t="s">
        <v>46</v>
      </c>
      <c r="T4" s="71" t="s">
        <v>47</v>
      </c>
      <c r="U4" s="37" t="s">
        <v>48</v>
      </c>
      <c r="V4" s="46" t="s">
        <v>49</v>
      </c>
      <c r="W4" s="37" t="s">
        <v>50</v>
      </c>
    </row>
    <row r="5" spans="1:23" x14ac:dyDescent="0.25">
      <c r="A5" s="74">
        <v>1</v>
      </c>
      <c r="B5" s="75" t="s">
        <v>12</v>
      </c>
      <c r="C5" s="76" t="str">
        <f>VLOOKUP(A5,'GTM-EU Proposals'!$A$3:$D$12,3,0)</f>
        <v>A</v>
      </c>
      <c r="D5" s="77">
        <f>VLOOKUP(A5,'GTM-EU Proposals'!$A$3:$D$12,4,0)</f>
        <v>30298.9</v>
      </c>
      <c r="E5" s="78">
        <v>43377.290170000015</v>
      </c>
      <c r="F5" s="79">
        <v>47163.068649999987</v>
      </c>
      <c r="G5" s="79">
        <v>39643.260949999982</v>
      </c>
      <c r="H5" s="79">
        <v>37236.931601000011</v>
      </c>
      <c r="I5" s="79">
        <v>34296.247001000003</v>
      </c>
      <c r="J5" s="79">
        <v>37423.343305999995</v>
      </c>
      <c r="K5" s="79">
        <v>24152.046508999996</v>
      </c>
      <c r="L5" s="79">
        <v>30064.575070000003</v>
      </c>
      <c r="M5" s="79">
        <v>26045.996005999994</v>
      </c>
      <c r="N5" s="80">
        <v>31071.245185</v>
      </c>
      <c r="O5" s="78" cm="1">
        <f t="array" ref="O5:T5">IFERROR(LARGE(E5:N5,{1,2,3,4,5,6}), "")</f>
        <v>47163.068649999987</v>
      </c>
      <c r="P5" s="79">
        <v>43377.290170000015</v>
      </c>
      <c r="Q5" s="79">
        <v>39643.260949999982</v>
      </c>
      <c r="R5" s="79">
        <v>37423.343305999995</v>
      </c>
      <c r="S5" s="79">
        <v>37236.931601000011</v>
      </c>
      <c r="T5" s="80">
        <v>34296.247001000003</v>
      </c>
      <c r="U5" s="81">
        <f>SUM(_xlfn.ANCHORARRAY(O5))/6</f>
        <v>39856.690279666669</v>
      </c>
      <c r="V5" s="82">
        <f>SUM(O5:S5)/5</f>
        <v>40968.778935399998</v>
      </c>
      <c r="W5" s="81">
        <f>SUM(O5:R5)/4</f>
        <v>41901.740768999996</v>
      </c>
    </row>
    <row r="6" spans="1:23" x14ac:dyDescent="0.25">
      <c r="A6" s="39">
        <v>2</v>
      </c>
      <c r="B6" t="s">
        <v>16</v>
      </c>
      <c r="C6" s="40" t="str">
        <f>VLOOKUP(A6,'GTM-EU Proposals'!$A$3:$D$12,3,0)</f>
        <v>A</v>
      </c>
      <c r="D6" s="41">
        <f>VLOOKUP(A6,'GTM-EU Proposals'!$A$3:$D$12,4,0)</f>
        <v>25540.6</v>
      </c>
      <c r="E6" s="5">
        <v>19659</v>
      </c>
      <c r="F6" s="1">
        <v>20217.599999999999</v>
      </c>
      <c r="G6" s="1">
        <v>20398.400000000001</v>
      </c>
      <c r="H6" s="1">
        <v>24346</v>
      </c>
      <c r="I6" s="1">
        <v>26242.5</v>
      </c>
      <c r="J6" s="1">
        <v>26435</v>
      </c>
      <c r="K6" s="1">
        <v>21263.5</v>
      </c>
      <c r="L6" s="1">
        <v>29550</v>
      </c>
      <c r="M6" s="1">
        <v>22159</v>
      </c>
      <c r="N6" s="6">
        <v>25452</v>
      </c>
      <c r="O6" s="5" cm="1">
        <f t="array" ref="O6:T6">IFERROR(LARGE(E6:N6,{1,2,3,4,5,6}), "")</f>
        <v>29550</v>
      </c>
      <c r="P6" s="1">
        <v>26435</v>
      </c>
      <c r="Q6" s="1">
        <v>26242.5</v>
      </c>
      <c r="R6" s="1">
        <v>25452</v>
      </c>
      <c r="S6" s="1">
        <v>24346</v>
      </c>
      <c r="T6" s="6">
        <v>22159</v>
      </c>
      <c r="U6" s="4">
        <f>SUM(_xlfn.ANCHORARRAY(O6))/6</f>
        <v>25697.416666666668</v>
      </c>
      <c r="V6" s="3">
        <f>SUM(O6:S6)/5</f>
        <v>26405.1</v>
      </c>
      <c r="W6" s="4">
        <f>SUM(O6:R6)/4</f>
        <v>26919.875</v>
      </c>
    </row>
    <row r="7" spans="1:23" ht="15.75" thickBot="1" x14ac:dyDescent="0.3">
      <c r="A7" s="109" t="s">
        <v>79</v>
      </c>
      <c r="B7" s="110"/>
      <c r="C7" s="110"/>
      <c r="D7" s="110"/>
      <c r="E7" s="83">
        <f>SUM(E5:E6)</f>
        <v>63036.290170000015</v>
      </c>
      <c r="F7" s="84">
        <f t="shared" ref="F7" si="0">SUM(F5:F6)</f>
        <v>67380.668649999978</v>
      </c>
      <c r="G7" s="84">
        <f t="shared" ref="G7" si="1">SUM(G5:G6)</f>
        <v>60041.660949999983</v>
      </c>
      <c r="H7" s="84">
        <f t="shared" ref="H7" si="2">SUM(H5:H6)</f>
        <v>61582.931601000011</v>
      </c>
      <c r="I7" s="84">
        <f t="shared" ref="I7" si="3">SUM(I5:I6)</f>
        <v>60538.747001000003</v>
      </c>
      <c r="J7" s="84">
        <f t="shared" ref="J7" si="4">SUM(J5:J6)</f>
        <v>63858.343305999995</v>
      </c>
      <c r="K7" s="84">
        <f t="shared" ref="K7" si="5">SUM(K5:K6)</f>
        <v>45415.546508999993</v>
      </c>
      <c r="L7" s="84">
        <f t="shared" ref="L7" si="6">SUM(L5:L6)</f>
        <v>59614.575070000006</v>
      </c>
      <c r="M7" s="84">
        <f t="shared" ref="M7" si="7">SUM(M5:M6)</f>
        <v>48204.996005999994</v>
      </c>
      <c r="N7" s="85">
        <f t="shared" ref="N7" si="8">SUM(N5:N6)</f>
        <v>56523.245185</v>
      </c>
      <c r="O7" s="83">
        <f t="shared" ref="O7" si="9">SUM(O5:O6)</f>
        <v>76713.068649999987</v>
      </c>
      <c r="P7" s="84">
        <f t="shared" ref="P7" si="10">SUM(P5:P6)</f>
        <v>69812.290170000022</v>
      </c>
      <c r="Q7" s="84">
        <f t="shared" ref="Q7" si="11">SUM(Q5:Q6)</f>
        <v>65885.760949999982</v>
      </c>
      <c r="R7" s="84">
        <f t="shared" ref="R7" si="12">SUM(R5:R6)</f>
        <v>62875.343305999995</v>
      </c>
      <c r="S7" s="84">
        <f t="shared" ref="S7" si="13">SUM(S5:S6)</f>
        <v>61582.931601000011</v>
      </c>
      <c r="T7" s="85">
        <f t="shared" ref="T7" si="14">SUM(T5:T6)</f>
        <v>56455.247001000003</v>
      </c>
      <c r="U7" s="86">
        <f t="shared" ref="U7" si="15">SUM(U5:U6)</f>
        <v>65554.106946333341</v>
      </c>
      <c r="V7" s="84">
        <f t="shared" ref="V7" si="16">SUM(V5:V6)</f>
        <v>67373.878935399989</v>
      </c>
      <c r="W7" s="86">
        <f t="shared" ref="W7" si="17">SUM(W5:W6)</f>
        <v>68821.615768999996</v>
      </c>
    </row>
    <row r="8" spans="1:23" x14ac:dyDescent="0.25">
      <c r="A8" s="39">
        <v>3</v>
      </c>
      <c r="B8" t="s">
        <v>3</v>
      </c>
      <c r="C8" s="40" t="str">
        <f>VLOOKUP(A8,'GTM-EU Proposals'!$A$3:$D$12,3,0)</f>
        <v>B</v>
      </c>
      <c r="D8" s="41">
        <f>VLOOKUP(A8,'GTM-EU Proposals'!$A$3:$D$12,4,0)</f>
        <v>14072.6</v>
      </c>
      <c r="E8" s="5">
        <v>13643.343430000001</v>
      </c>
      <c r="F8" s="1">
        <v>16681.77536</v>
      </c>
      <c r="G8" s="1">
        <v>18362.306480000003</v>
      </c>
      <c r="H8" s="1">
        <v>16381.177</v>
      </c>
      <c r="I8" s="1">
        <v>12907.16</v>
      </c>
      <c r="J8" s="1">
        <v>13183.011</v>
      </c>
      <c r="K8" s="1">
        <v>13663.996999999999</v>
      </c>
      <c r="L8" s="1">
        <v>15716</v>
      </c>
      <c r="M8" s="1">
        <v>18894</v>
      </c>
      <c r="N8" s="6">
        <v>17729.408439000003</v>
      </c>
      <c r="O8" s="5" cm="1">
        <f t="array" ref="O8:T8">LARGE(E8:N8,{1,2,3,4,5,6})</f>
        <v>18894</v>
      </c>
      <c r="P8" s="1">
        <v>18362.306480000003</v>
      </c>
      <c r="Q8" s="1">
        <v>17729.408439000003</v>
      </c>
      <c r="R8" s="1">
        <v>16681.77536</v>
      </c>
      <c r="S8" s="1">
        <v>16381.177</v>
      </c>
      <c r="T8" s="6">
        <v>15716</v>
      </c>
      <c r="U8" s="4">
        <f>SUM(_xlfn.ANCHORARRAY(O8))/6</f>
        <v>17294.111213166667</v>
      </c>
      <c r="V8" s="3">
        <f>SUM(O8:S8)/5</f>
        <v>17609.7334558</v>
      </c>
      <c r="W8" s="4">
        <f>SUM(O8:R8)/4</f>
        <v>17916.872569750001</v>
      </c>
    </row>
    <row r="9" spans="1:23" x14ac:dyDescent="0.25">
      <c r="A9" s="39">
        <v>4</v>
      </c>
      <c r="B9" t="s">
        <v>30</v>
      </c>
      <c r="C9" s="40" t="str">
        <f>VLOOKUP(A9,'GTM-EU Proposals'!$A$3:$D$12,3,0)</f>
        <v>B</v>
      </c>
      <c r="D9" s="41">
        <f>VLOOKUP(A9,'GTM-EU Proposals'!$A$3:$D$12,4,0)</f>
        <v>10613.8</v>
      </c>
      <c r="E9" s="5">
        <v>3412.3580000000002</v>
      </c>
      <c r="F9" s="1">
        <v>6167.9639999999999</v>
      </c>
      <c r="G9" s="1">
        <v>5090.2820000000002</v>
      </c>
      <c r="H9" s="1">
        <v>6175.1810000000005</v>
      </c>
      <c r="I9" s="1">
        <v>8244.871000000001</v>
      </c>
      <c r="J9" s="1">
        <v>10376.424000000001</v>
      </c>
      <c r="K9" s="1">
        <v>9712.1580009999998</v>
      </c>
      <c r="L9" s="1">
        <v>12013.144999</v>
      </c>
      <c r="M9" s="1">
        <v>8568.4162930000002</v>
      </c>
      <c r="N9" s="6">
        <v>1421.63</v>
      </c>
      <c r="O9" s="5" cm="1">
        <f t="array" ref="O9:T9">IFERROR(LARGE(E9:N9,{1,2,3,4,5,6}), "")</f>
        <v>12013.144999</v>
      </c>
      <c r="P9" s="1">
        <v>10376.424000000001</v>
      </c>
      <c r="Q9" s="1">
        <v>9712.1580009999998</v>
      </c>
      <c r="R9" s="1">
        <v>8568.4162930000002</v>
      </c>
      <c r="S9" s="1">
        <v>8244.871000000001</v>
      </c>
      <c r="T9" s="6">
        <v>6175.1810000000005</v>
      </c>
      <c r="U9" s="4">
        <f>SUM(_xlfn.ANCHORARRAY(O9))/6</f>
        <v>9181.6992154999989</v>
      </c>
      <c r="V9" s="3">
        <f>SUM(O9:S9)/5</f>
        <v>9783.0028586000008</v>
      </c>
      <c r="W9" s="4">
        <f>SUM(O9:R9)/4</f>
        <v>10167.53582325</v>
      </c>
    </row>
    <row r="10" spans="1:23" x14ac:dyDescent="0.25">
      <c r="A10" s="39">
        <v>5</v>
      </c>
      <c r="B10" t="s">
        <v>32</v>
      </c>
      <c r="C10" s="40" t="str">
        <f>VLOOKUP(A10,'GTM-EU Proposals'!$A$3:$D$12,3,0)</f>
        <v>B</v>
      </c>
      <c r="D10" s="41">
        <f>VLOOKUP(A10,'GTM-EU Proposals'!$A$3:$D$12,4,0)</f>
        <v>8534.2999999999993</v>
      </c>
      <c r="E10" s="5">
        <v>1883.15</v>
      </c>
      <c r="F10" s="1">
        <v>6850.0387999999994</v>
      </c>
      <c r="G10" s="1">
        <v>3956.9247750000004</v>
      </c>
      <c r="H10" s="1">
        <v>5029.2460000000001</v>
      </c>
      <c r="I10" s="1">
        <v>8160.6110000000008</v>
      </c>
      <c r="J10" s="1">
        <v>8177.3519610000003</v>
      </c>
      <c r="K10" s="1">
        <v>8227.6165710000005</v>
      </c>
      <c r="L10" s="1">
        <v>9407.2439670000003</v>
      </c>
      <c r="M10" s="1">
        <v>17027.174999999999</v>
      </c>
      <c r="N10" s="6">
        <v>15164.492928</v>
      </c>
      <c r="O10" s="5" cm="1">
        <f t="array" ref="O10:T10">IFERROR(LARGE(E10:N10,{1,2,3,4,5,6}), "")</f>
        <v>17027.174999999999</v>
      </c>
      <c r="P10" s="1">
        <v>15164.492928</v>
      </c>
      <c r="Q10" s="1">
        <v>9407.2439670000003</v>
      </c>
      <c r="R10" s="1">
        <v>8227.6165710000005</v>
      </c>
      <c r="S10" s="1">
        <v>8177.3519610000003</v>
      </c>
      <c r="T10" s="6">
        <v>8160.6110000000008</v>
      </c>
      <c r="U10" s="4">
        <f>SUM(_xlfn.ANCHORARRAY(O10))/6</f>
        <v>11027.415237833333</v>
      </c>
      <c r="V10" s="3">
        <f>SUM(O10:S10)/5</f>
        <v>11600.776085399999</v>
      </c>
      <c r="W10" s="4">
        <f>SUM(O10:R10)/4</f>
        <v>12456.632116499999</v>
      </c>
    </row>
    <row r="11" spans="1:23" x14ac:dyDescent="0.25">
      <c r="A11" s="39">
        <v>6</v>
      </c>
      <c r="B11" t="s">
        <v>2</v>
      </c>
      <c r="C11" s="40" t="str">
        <f>VLOOKUP(A11,'GTM-EU Proposals'!$A$3:$D$12,3,0)</f>
        <v>B</v>
      </c>
      <c r="D11" s="41">
        <f>VLOOKUP(A11,'GTM-EU Proposals'!$A$3:$D$12,4,0)</f>
        <v>9143.7999999999993</v>
      </c>
      <c r="E11" s="5">
        <v>7131.8539999999994</v>
      </c>
      <c r="F11" s="1">
        <v>5659.8769999999995</v>
      </c>
      <c r="G11" s="1">
        <v>6169.6779999999999</v>
      </c>
      <c r="H11" s="1">
        <v>8743.4250000000011</v>
      </c>
      <c r="I11" s="1">
        <v>10107.127</v>
      </c>
      <c r="J11" s="1">
        <v>9340.9719999999979</v>
      </c>
      <c r="K11" s="1">
        <v>8196.8739999999998</v>
      </c>
      <c r="L11" s="1">
        <v>10117.881000000001</v>
      </c>
      <c r="M11" s="1">
        <v>9647.3989999999994</v>
      </c>
      <c r="N11" s="6">
        <v>13612.592000000001</v>
      </c>
      <c r="O11" s="5" cm="1">
        <f t="array" ref="O11:T11">LARGE(E11:N11,{1,2,3,4,5,6})</f>
        <v>13612.592000000001</v>
      </c>
      <c r="P11" s="1">
        <v>10117.881000000001</v>
      </c>
      <c r="Q11" s="1">
        <v>10107.127</v>
      </c>
      <c r="R11" s="1">
        <v>9647.3989999999994</v>
      </c>
      <c r="S11" s="1">
        <v>9340.9719999999979</v>
      </c>
      <c r="T11" s="6">
        <v>8743.4250000000011</v>
      </c>
      <c r="U11" s="4">
        <f>SUM(_xlfn.ANCHORARRAY(O11))/6</f>
        <v>10261.566000000001</v>
      </c>
      <c r="V11" s="3">
        <f>SUM(O11:S11)/5</f>
        <v>10565.194200000002</v>
      </c>
      <c r="W11" s="4">
        <f t="shared" ref="W11:W20" si="18">SUM(O11:R11)/4</f>
        <v>10871.249750000001</v>
      </c>
    </row>
    <row r="12" spans="1:23" ht="15.75" thickBot="1" x14ac:dyDescent="0.3">
      <c r="A12" s="111" t="s">
        <v>80</v>
      </c>
      <c r="B12" s="112"/>
      <c r="C12" s="112"/>
      <c r="D12" s="112"/>
      <c r="E12" s="42">
        <f>SUM(E8:E11)</f>
        <v>26070.705430000002</v>
      </c>
      <c r="F12" s="61">
        <f t="shared" ref="F12:W12" si="19">SUM(F8:F11)</f>
        <v>35359.655159999995</v>
      </c>
      <c r="G12" s="61">
        <f t="shared" si="19"/>
        <v>33579.191254999998</v>
      </c>
      <c r="H12" s="61">
        <f t="shared" si="19"/>
        <v>36329.029000000002</v>
      </c>
      <c r="I12" s="61">
        <f t="shared" si="19"/>
        <v>39419.769</v>
      </c>
      <c r="J12" s="61">
        <f t="shared" si="19"/>
        <v>41077.758961</v>
      </c>
      <c r="K12" s="61">
        <f t="shared" si="19"/>
        <v>39800.645571999994</v>
      </c>
      <c r="L12" s="61">
        <f t="shared" si="19"/>
        <v>47254.269966</v>
      </c>
      <c r="M12" s="61">
        <f t="shared" si="19"/>
        <v>54136.990293000003</v>
      </c>
      <c r="N12" s="43">
        <f t="shared" si="19"/>
        <v>47928.123367000007</v>
      </c>
      <c r="O12" s="42">
        <f t="shared" si="19"/>
        <v>61546.911999000004</v>
      </c>
      <c r="P12" s="61">
        <f t="shared" si="19"/>
        <v>54021.104408000007</v>
      </c>
      <c r="Q12" s="61">
        <f t="shared" si="19"/>
        <v>46955.937407000005</v>
      </c>
      <c r="R12" s="61">
        <f t="shared" si="19"/>
        <v>43125.207223999998</v>
      </c>
      <c r="S12" s="61">
        <f t="shared" si="19"/>
        <v>42144.371960999997</v>
      </c>
      <c r="T12" s="43">
        <f t="shared" si="19"/>
        <v>38795.217000000004</v>
      </c>
      <c r="U12" s="45">
        <f t="shared" si="19"/>
        <v>47764.791666499994</v>
      </c>
      <c r="V12" s="61">
        <f t="shared" si="19"/>
        <v>49558.706599800003</v>
      </c>
      <c r="W12" s="45">
        <f t="shared" si="19"/>
        <v>51412.290259500005</v>
      </c>
    </row>
    <row r="13" spans="1:23" x14ac:dyDescent="0.25">
      <c r="A13" s="74">
        <v>7</v>
      </c>
      <c r="B13" s="75" t="s">
        <v>11</v>
      </c>
      <c r="C13" s="76" t="str">
        <f>VLOOKUP(A13,'GTM-EU Proposals'!$A$3:$D$12,3,0)</f>
        <v>C</v>
      </c>
      <c r="D13" s="77">
        <f>VLOOKUP(A13,'GTM-EU Proposals'!$A$3:$D$12,4,0)</f>
        <v>7099.2</v>
      </c>
      <c r="E13" s="78">
        <v>2781</v>
      </c>
      <c r="F13" s="79">
        <v>8633</v>
      </c>
      <c r="G13" s="79">
        <v>6317.9630000000006</v>
      </c>
      <c r="H13" s="79">
        <v>5574.1459999999988</v>
      </c>
      <c r="I13" s="79">
        <v>3976.056</v>
      </c>
      <c r="J13" s="79">
        <v>8812.85</v>
      </c>
      <c r="K13" s="79">
        <v>6336.599999</v>
      </c>
      <c r="L13" s="79">
        <v>6322.4299990000009</v>
      </c>
      <c r="M13" s="79">
        <v>4577.78</v>
      </c>
      <c r="N13" s="80">
        <v>7027.1900000000005</v>
      </c>
      <c r="O13" s="78" cm="1">
        <f t="array" ref="O13:T13">IFERROR(LARGE(E13:N13,{1,2,3,4,5,6}), "")</f>
        <v>8812.85</v>
      </c>
      <c r="P13" s="79">
        <v>8633</v>
      </c>
      <c r="Q13" s="79">
        <v>7027.1900000000005</v>
      </c>
      <c r="R13" s="79">
        <v>6336.599999</v>
      </c>
      <c r="S13" s="79">
        <v>6322.4299990000009</v>
      </c>
      <c r="T13" s="80">
        <v>6317.9630000000006</v>
      </c>
      <c r="U13" s="81">
        <f>SUM(_xlfn.ANCHORARRAY(O13))/6</f>
        <v>7241.6721663333337</v>
      </c>
      <c r="V13" s="82">
        <f>SUM(O13:S13)/5</f>
        <v>7426.4139995999994</v>
      </c>
      <c r="W13" s="81">
        <f t="shared" si="18"/>
        <v>7702.4099997499998</v>
      </c>
    </row>
    <row r="14" spans="1:23" x14ac:dyDescent="0.25">
      <c r="A14" s="39">
        <v>8</v>
      </c>
      <c r="B14" t="s">
        <v>10</v>
      </c>
      <c r="C14" s="40" t="str">
        <f>VLOOKUP(A14,'GTM-EU Proposals'!$A$3:$D$12,3,0)</f>
        <v>C</v>
      </c>
      <c r="D14" s="41">
        <f>VLOOKUP(A14,'GTM-EU Proposals'!$A$3:$D$12,4,0)</f>
        <v>6612.3</v>
      </c>
      <c r="E14" s="5">
        <v>6267.32</v>
      </c>
      <c r="F14" s="1">
        <v>8011.6059999999998</v>
      </c>
      <c r="G14" s="1">
        <v>6661.2820000000002</v>
      </c>
      <c r="H14" s="1">
        <v>7615.3149999999996</v>
      </c>
      <c r="I14" s="1">
        <v>7773.0349999999999</v>
      </c>
      <c r="J14" s="1">
        <v>9081.1299999999992</v>
      </c>
      <c r="K14" s="1">
        <v>7795.8331659999994</v>
      </c>
      <c r="L14" s="1">
        <v>3122.1729999999998</v>
      </c>
      <c r="M14" s="1">
        <v>1249.9000000000001</v>
      </c>
      <c r="N14" s="6"/>
      <c r="O14" s="5" cm="1">
        <f t="array" ref="O14:T14">IFERROR(LARGE(E14:N14,{1,2,3,4,5,6}), "")</f>
        <v>9081.1299999999992</v>
      </c>
      <c r="P14" s="1">
        <v>8011.6059999999998</v>
      </c>
      <c r="Q14" s="1">
        <v>7795.8331659999994</v>
      </c>
      <c r="R14" s="1">
        <v>7773.0349999999999</v>
      </c>
      <c r="S14" s="1">
        <v>7615.3149999999996</v>
      </c>
      <c r="T14" s="6">
        <v>6661.2820000000002</v>
      </c>
      <c r="U14" s="4">
        <f>SUM(_xlfn.ANCHORARRAY(O14))/6</f>
        <v>7823.0335276666665</v>
      </c>
      <c r="V14" s="3">
        <f>SUM(O14:S14)/5</f>
        <v>8055.3838331999996</v>
      </c>
      <c r="W14" s="4">
        <f t="shared" si="18"/>
        <v>8165.4010414999993</v>
      </c>
    </row>
    <row r="15" spans="1:23" x14ac:dyDescent="0.25">
      <c r="A15" s="39">
        <v>9</v>
      </c>
      <c r="B15" t="s">
        <v>38</v>
      </c>
      <c r="C15" s="40" t="str">
        <f>VLOOKUP(A15,'GTM-EU Proposals'!$A$3:$D$12,3,0)</f>
        <v>C</v>
      </c>
      <c r="D15" s="41">
        <f>VLOOKUP(A15,'GTM-EU Proposals'!$A$3:$D$12,4,0)</f>
        <v>5084.5</v>
      </c>
      <c r="E15" s="5">
        <v>2797.9040000000005</v>
      </c>
      <c r="F15" s="1">
        <v>4103.8879999999999</v>
      </c>
      <c r="G15" s="1">
        <v>4444.1070000000009</v>
      </c>
      <c r="H15" s="1">
        <v>2720.4309999999996</v>
      </c>
      <c r="I15" s="1">
        <v>2625.1749999999997</v>
      </c>
      <c r="J15" s="1">
        <v>3661.9290000000001</v>
      </c>
      <c r="K15" s="1">
        <v>3960.39</v>
      </c>
      <c r="L15" s="1">
        <v>7755.9369999999999</v>
      </c>
      <c r="M15" s="1">
        <v>3093.4080000000004</v>
      </c>
      <c r="N15" s="6">
        <v>3047.9490000000001</v>
      </c>
      <c r="O15" s="5" cm="1">
        <f t="array" ref="O15:T15">IFERROR(LARGE(E15:N15,{1,2,3,4,5,6}), "")</f>
        <v>7755.9369999999999</v>
      </c>
      <c r="P15" s="1">
        <v>4444.1070000000009</v>
      </c>
      <c r="Q15" s="1">
        <v>4103.8879999999999</v>
      </c>
      <c r="R15" s="1">
        <v>3960.39</v>
      </c>
      <c r="S15" s="1">
        <v>3661.9290000000001</v>
      </c>
      <c r="T15" s="6">
        <v>3093.4080000000004</v>
      </c>
      <c r="U15" s="4">
        <f>SUM(_xlfn.ANCHORARRAY(O15))/6</f>
        <v>4503.2764999999999</v>
      </c>
      <c r="V15" s="3">
        <f>SUM(O15:S15)/5</f>
        <v>4785.2502000000004</v>
      </c>
      <c r="W15" s="4">
        <f t="shared" si="18"/>
        <v>5066.0805</v>
      </c>
    </row>
    <row r="16" spans="1:23" ht="15.75" thickBot="1" x14ac:dyDescent="0.3">
      <c r="A16" s="109" t="s">
        <v>101</v>
      </c>
      <c r="B16" s="110"/>
      <c r="C16" s="110"/>
      <c r="D16" s="110"/>
      <c r="E16" s="83">
        <f>SUM(E13:E15)</f>
        <v>11846.224</v>
      </c>
      <c r="F16" s="84">
        <f t="shared" ref="F16:W16" si="20">SUM(F13:F15)</f>
        <v>20748.493999999999</v>
      </c>
      <c r="G16" s="84">
        <f t="shared" si="20"/>
        <v>17423.352000000003</v>
      </c>
      <c r="H16" s="84">
        <f t="shared" si="20"/>
        <v>15909.892</v>
      </c>
      <c r="I16" s="84">
        <f t="shared" si="20"/>
        <v>14374.266</v>
      </c>
      <c r="J16" s="84">
        <f t="shared" si="20"/>
        <v>21555.909</v>
      </c>
      <c r="K16" s="84">
        <f t="shared" si="20"/>
        <v>18092.823164999998</v>
      </c>
      <c r="L16" s="84">
        <f t="shared" si="20"/>
        <v>17200.539999000001</v>
      </c>
      <c r="M16" s="84">
        <f t="shared" si="20"/>
        <v>8921.0879999999997</v>
      </c>
      <c r="N16" s="85">
        <f t="shared" si="20"/>
        <v>10075.139000000001</v>
      </c>
      <c r="O16" s="83">
        <f t="shared" si="20"/>
        <v>25649.917000000001</v>
      </c>
      <c r="P16" s="84">
        <f t="shared" si="20"/>
        <v>21088.713</v>
      </c>
      <c r="Q16" s="84">
        <f t="shared" si="20"/>
        <v>18926.911165999998</v>
      </c>
      <c r="R16" s="84">
        <f t="shared" si="20"/>
        <v>18070.024999000001</v>
      </c>
      <c r="S16" s="84">
        <f t="shared" si="20"/>
        <v>17599.673998999999</v>
      </c>
      <c r="T16" s="85">
        <f t="shared" si="20"/>
        <v>16072.653000000002</v>
      </c>
      <c r="U16" s="86">
        <f t="shared" si="20"/>
        <v>19567.982194</v>
      </c>
      <c r="V16" s="84">
        <f t="shared" si="20"/>
        <v>20267.048032799998</v>
      </c>
      <c r="W16" s="86">
        <f t="shared" si="20"/>
        <v>20933.891541249999</v>
      </c>
    </row>
    <row r="17" spans="1:23" x14ac:dyDescent="0.25">
      <c r="A17" s="74">
        <v>10</v>
      </c>
      <c r="B17" s="75" t="s">
        <v>0</v>
      </c>
      <c r="C17" s="76" t="s">
        <v>84</v>
      </c>
      <c r="D17" s="87">
        <f>'GTM-EU Proposals'!$F$13</f>
        <v>3500</v>
      </c>
      <c r="E17" s="78"/>
      <c r="F17" s="79"/>
      <c r="G17" s="79">
        <v>1.5820000000000001</v>
      </c>
      <c r="H17" s="79">
        <v>2.8</v>
      </c>
      <c r="I17" s="79">
        <v>0</v>
      </c>
      <c r="J17" s="79">
        <v>1.2723800000000001</v>
      </c>
      <c r="K17" s="79">
        <v>7.7499899999999995</v>
      </c>
      <c r="L17" s="79">
        <v>14.725</v>
      </c>
      <c r="M17" s="79">
        <v>5.0759999999999996</v>
      </c>
      <c r="N17" s="80">
        <v>8.6750000000000007</v>
      </c>
      <c r="O17" s="78" cm="1">
        <f t="array" ref="O17:T17">LARGE(E17:N17,{1,2,3,4,5,6})</f>
        <v>14.725</v>
      </c>
      <c r="P17" s="79">
        <v>8.6750000000000007</v>
      </c>
      <c r="Q17" s="79">
        <v>7.7499899999999995</v>
      </c>
      <c r="R17" s="79">
        <v>5.0759999999999996</v>
      </c>
      <c r="S17" s="79">
        <v>2.8</v>
      </c>
      <c r="T17" s="80">
        <v>1.5820000000000001</v>
      </c>
      <c r="U17" s="81">
        <f t="shared" ref="U17:U46" si="21">SUM(_xlfn.ANCHORARRAY(O17))/6</f>
        <v>6.767998333333332</v>
      </c>
      <c r="V17" s="82">
        <f t="shared" ref="V17:V46" si="22">SUM(O17:S17)/5</f>
        <v>7.805197999999999</v>
      </c>
      <c r="W17" s="81">
        <f t="shared" si="18"/>
        <v>9.056497499999999</v>
      </c>
    </row>
    <row r="18" spans="1:23" x14ac:dyDescent="0.25">
      <c r="A18" s="39">
        <v>11</v>
      </c>
      <c r="B18" t="s">
        <v>1</v>
      </c>
      <c r="C18" s="40" t="s">
        <v>84</v>
      </c>
      <c r="D18" s="88">
        <f>'GTM-EU Proposals'!$F$13</f>
        <v>3500</v>
      </c>
      <c r="E18" s="5">
        <v>262.279</v>
      </c>
      <c r="F18" s="1">
        <v>324.25099999999998</v>
      </c>
      <c r="G18" s="1">
        <v>269.51900000000001</v>
      </c>
      <c r="H18" s="1">
        <v>248.28399999999999</v>
      </c>
      <c r="I18" s="1">
        <v>121.056</v>
      </c>
      <c r="J18" s="1">
        <v>173.096</v>
      </c>
      <c r="K18" s="1">
        <v>212.495</v>
      </c>
      <c r="L18" s="1">
        <v>201.637</v>
      </c>
      <c r="M18" s="1">
        <v>236.64</v>
      </c>
      <c r="N18" s="6">
        <v>188.35309999999998</v>
      </c>
      <c r="O18" s="5" cm="1">
        <f t="array" ref="O18:T18">LARGE(E18:N18,{1,2,3,4,5,6})</f>
        <v>324.25099999999998</v>
      </c>
      <c r="P18" s="1">
        <v>269.51900000000001</v>
      </c>
      <c r="Q18" s="1">
        <v>262.279</v>
      </c>
      <c r="R18" s="1">
        <v>248.28399999999999</v>
      </c>
      <c r="S18" s="1">
        <v>236.64</v>
      </c>
      <c r="T18" s="6">
        <v>212.495</v>
      </c>
      <c r="U18" s="4">
        <f t="shared" si="21"/>
        <v>258.91133333333329</v>
      </c>
      <c r="V18" s="3">
        <f t="shared" si="22"/>
        <v>268.19459999999998</v>
      </c>
      <c r="W18" s="4">
        <f t="shared" si="18"/>
        <v>276.08325000000002</v>
      </c>
    </row>
    <row r="19" spans="1:23" x14ac:dyDescent="0.25">
      <c r="A19" s="39">
        <v>12</v>
      </c>
      <c r="B19" t="s">
        <v>4</v>
      </c>
      <c r="C19" s="40" t="s">
        <v>84</v>
      </c>
      <c r="D19" s="88">
        <f>'GTM-EU Proposals'!$F$13</f>
        <v>3500</v>
      </c>
      <c r="E19" s="5">
        <v>7866.1089999999995</v>
      </c>
      <c r="F19" s="1">
        <v>6989.53</v>
      </c>
      <c r="G19" s="1">
        <v>2837.0497380000002</v>
      </c>
      <c r="H19" s="1">
        <v>5584.1112199999998</v>
      </c>
      <c r="I19" s="1">
        <v>3698.7501670000001</v>
      </c>
      <c r="J19" s="1">
        <v>6259.1959999999999</v>
      </c>
      <c r="K19" s="1">
        <v>2042.545948</v>
      </c>
      <c r="L19" s="1">
        <v>952.00757999999996</v>
      </c>
      <c r="M19" s="1">
        <v>326.964</v>
      </c>
      <c r="N19" s="6">
        <v>1209.547</v>
      </c>
      <c r="O19" s="5" cm="1">
        <f t="array" ref="O19:T19">LARGE(E19:N19,{1,2,3,4,5,6})</f>
        <v>7866.1089999999995</v>
      </c>
      <c r="P19" s="1">
        <v>6989.53</v>
      </c>
      <c r="Q19" s="1">
        <v>6259.1959999999999</v>
      </c>
      <c r="R19" s="1">
        <v>5584.1112199999998</v>
      </c>
      <c r="S19" s="1">
        <v>3698.7501670000001</v>
      </c>
      <c r="T19" s="6">
        <v>2837.0497380000002</v>
      </c>
      <c r="U19" s="4">
        <f t="shared" si="21"/>
        <v>5539.1243541666663</v>
      </c>
      <c r="V19" s="3">
        <f t="shared" si="22"/>
        <v>6079.5392773999993</v>
      </c>
      <c r="W19" s="4">
        <f t="shared" si="18"/>
        <v>6674.7365549999995</v>
      </c>
    </row>
    <row r="20" spans="1:23" x14ac:dyDescent="0.25">
      <c r="A20" s="39">
        <v>13</v>
      </c>
      <c r="B20" t="s">
        <v>5</v>
      </c>
      <c r="C20" s="40" t="s">
        <v>84</v>
      </c>
      <c r="D20" s="88">
        <f>'GTM-EU Proposals'!$F$13</f>
        <v>3500</v>
      </c>
      <c r="E20" s="5">
        <v>59.013606000000003</v>
      </c>
      <c r="F20" s="1">
        <v>19.488688999999997</v>
      </c>
      <c r="G20" s="1">
        <v>193.07766099999998</v>
      </c>
      <c r="H20" s="1">
        <v>14.646455000000001</v>
      </c>
      <c r="I20" s="1">
        <v>108.171269</v>
      </c>
      <c r="J20" s="1">
        <v>75.077376000000001</v>
      </c>
      <c r="K20" s="1">
        <v>110.87202300000001</v>
      </c>
      <c r="L20" s="1">
        <v>198.67438599999997</v>
      </c>
      <c r="M20" s="1">
        <v>175.02158399999999</v>
      </c>
      <c r="N20" s="6">
        <v>162.80616799999999</v>
      </c>
      <c r="O20" s="5" cm="1">
        <f t="array" ref="O20:T20">LARGE(E20:N20,{1,2,3,4,5,6})</f>
        <v>198.67438599999997</v>
      </c>
      <c r="P20" s="1">
        <v>193.07766099999998</v>
      </c>
      <c r="Q20" s="1">
        <v>175.02158399999999</v>
      </c>
      <c r="R20" s="1">
        <v>162.80616799999999</v>
      </c>
      <c r="S20" s="1">
        <v>110.87202300000001</v>
      </c>
      <c r="T20" s="6">
        <v>108.171269</v>
      </c>
      <c r="U20" s="4">
        <f t="shared" si="21"/>
        <v>158.1038485</v>
      </c>
      <c r="V20" s="3">
        <f t="shared" si="22"/>
        <v>168.09036439999997</v>
      </c>
      <c r="W20" s="4">
        <f t="shared" si="18"/>
        <v>182.39494974999997</v>
      </c>
    </row>
    <row r="21" spans="1:23" x14ac:dyDescent="0.25">
      <c r="A21" s="39">
        <v>14</v>
      </c>
      <c r="B21" t="s">
        <v>6</v>
      </c>
      <c r="C21" s="40" t="s">
        <v>84</v>
      </c>
      <c r="D21" s="88">
        <f>'GTM-EU Proposals'!$F$13</f>
        <v>3500</v>
      </c>
      <c r="E21" s="5">
        <v>169.55100000000002</v>
      </c>
      <c r="F21" s="1">
        <v>467.74599999999998</v>
      </c>
      <c r="G21" s="1">
        <v>578.37900000000002</v>
      </c>
      <c r="H21" s="1">
        <v>359.45799999999997</v>
      </c>
      <c r="I21" s="1">
        <v>320.86200000000002</v>
      </c>
      <c r="J21" s="1">
        <v>461.12799999999993</v>
      </c>
      <c r="K21" s="1">
        <v>140.03200000000001</v>
      </c>
      <c r="L21" s="1">
        <v>528.59399999999994</v>
      </c>
      <c r="M21" s="1">
        <v>2444.3519999999999</v>
      </c>
      <c r="N21" s="6">
        <v>2746.7890000000002</v>
      </c>
      <c r="O21" s="5" cm="1">
        <f t="array" ref="O21:T21">LARGE(E21:N21,{1,2,3,4,5,6})</f>
        <v>2746.7890000000002</v>
      </c>
      <c r="P21" s="1">
        <v>2444.3519999999999</v>
      </c>
      <c r="Q21" s="1">
        <v>578.37900000000002</v>
      </c>
      <c r="R21" s="1">
        <v>528.59399999999994</v>
      </c>
      <c r="S21" s="1">
        <v>467.74599999999998</v>
      </c>
      <c r="T21" s="6">
        <v>461.12799999999993</v>
      </c>
      <c r="U21" s="4">
        <f t="shared" si="21"/>
        <v>1204.4979999999998</v>
      </c>
      <c r="V21" s="3">
        <f t="shared" si="22"/>
        <v>1353.172</v>
      </c>
      <c r="W21" s="4">
        <f t="shared" ref="W21:W46" si="23">SUM(O21:R21)/4</f>
        <v>1574.5284999999999</v>
      </c>
    </row>
    <row r="22" spans="1:23" x14ac:dyDescent="0.25">
      <c r="A22" s="39">
        <v>15</v>
      </c>
      <c r="B22" t="s">
        <v>7</v>
      </c>
      <c r="C22" s="40" t="s">
        <v>84</v>
      </c>
      <c r="D22" s="88">
        <f>'GTM-EU Proposals'!$F$13</f>
        <v>3500</v>
      </c>
      <c r="E22" s="5">
        <v>1220</v>
      </c>
      <c r="F22" s="1">
        <v>941.99999999999989</v>
      </c>
      <c r="G22" s="1">
        <v>776.00000000000011</v>
      </c>
      <c r="H22" s="1">
        <v>944.99999999999989</v>
      </c>
      <c r="I22" s="1">
        <v>736</v>
      </c>
      <c r="J22" s="1">
        <v>869.99999999999989</v>
      </c>
      <c r="K22" s="1">
        <v>468.00000000000006</v>
      </c>
      <c r="L22" s="1">
        <v>669</v>
      </c>
      <c r="M22" s="1">
        <v>873</v>
      </c>
      <c r="N22" s="6">
        <v>759.99999999999989</v>
      </c>
      <c r="O22" s="5" cm="1">
        <f t="array" ref="O22:T22">LARGE(E22:N22,{1,2,3,4,5,6})</f>
        <v>1220</v>
      </c>
      <c r="P22" s="1">
        <v>944.99999999999989</v>
      </c>
      <c r="Q22" s="1">
        <v>941.99999999999989</v>
      </c>
      <c r="R22" s="1">
        <v>873</v>
      </c>
      <c r="S22" s="1">
        <v>869.99999999999989</v>
      </c>
      <c r="T22" s="6">
        <v>776.00000000000011</v>
      </c>
      <c r="U22" s="4">
        <f t="shared" si="21"/>
        <v>937.66666666666663</v>
      </c>
      <c r="V22" s="3">
        <f t="shared" si="22"/>
        <v>970</v>
      </c>
      <c r="W22" s="4">
        <f t="shared" si="23"/>
        <v>995</v>
      </c>
    </row>
    <row r="23" spans="1:23" x14ac:dyDescent="0.25">
      <c r="A23" s="39">
        <v>16</v>
      </c>
      <c r="B23" t="s">
        <v>8</v>
      </c>
      <c r="C23" s="40" t="s">
        <v>84</v>
      </c>
      <c r="D23" s="88">
        <f>'GTM-EU Proposals'!$F$13</f>
        <v>3500</v>
      </c>
      <c r="E23" s="5">
        <v>116.81</v>
      </c>
      <c r="F23" s="1">
        <v>138.768</v>
      </c>
      <c r="G23" s="1">
        <v>183.072</v>
      </c>
      <c r="H23" s="1">
        <v>113.509</v>
      </c>
      <c r="I23" s="1">
        <v>74.310999999999993</v>
      </c>
      <c r="J23" s="1">
        <v>116.63950000000001</v>
      </c>
      <c r="K23" s="1">
        <v>150.24520000000001</v>
      </c>
      <c r="L23" s="1">
        <v>54.088630000000002</v>
      </c>
      <c r="M23" s="1">
        <v>51.58155</v>
      </c>
      <c r="N23" s="6">
        <v>114.637</v>
      </c>
      <c r="O23" s="5" cm="1">
        <f t="array" ref="O23:T23">LARGE(E23:N23,{1,2,3,4,5,6})</f>
        <v>183.072</v>
      </c>
      <c r="P23" s="1">
        <v>150.24520000000001</v>
      </c>
      <c r="Q23" s="1">
        <v>138.768</v>
      </c>
      <c r="R23" s="1">
        <v>116.81</v>
      </c>
      <c r="S23" s="1">
        <v>116.63950000000001</v>
      </c>
      <c r="T23" s="6">
        <v>114.637</v>
      </c>
      <c r="U23" s="4">
        <f t="shared" si="21"/>
        <v>136.69528333333332</v>
      </c>
      <c r="V23" s="3">
        <f t="shared" si="22"/>
        <v>141.10693999999998</v>
      </c>
      <c r="W23" s="4">
        <f t="shared" si="23"/>
        <v>147.22379999999998</v>
      </c>
    </row>
    <row r="24" spans="1:23" x14ac:dyDescent="0.25">
      <c r="A24" s="39">
        <v>17</v>
      </c>
      <c r="B24" t="s">
        <v>9</v>
      </c>
      <c r="C24" s="40" t="s">
        <v>84</v>
      </c>
      <c r="D24" s="88">
        <f>'GTM-EU Proposals'!$F$13</f>
        <v>3500</v>
      </c>
      <c r="E24" s="5">
        <v>250.92598100000001</v>
      </c>
      <c r="F24" s="1">
        <v>314.916</v>
      </c>
      <c r="G24" s="1">
        <v>951.658367</v>
      </c>
      <c r="H24" s="1">
        <v>116.16464999999999</v>
      </c>
      <c r="I24" s="1">
        <v>2649.3720800000001</v>
      </c>
      <c r="J24" s="1">
        <v>4459.514228</v>
      </c>
      <c r="K24" s="1">
        <v>2117.1559999999999</v>
      </c>
      <c r="L24" s="1">
        <v>3336.2180000000003</v>
      </c>
      <c r="M24" s="1">
        <v>1434.4870000000001</v>
      </c>
      <c r="N24" s="6">
        <v>2637.2604649999998</v>
      </c>
      <c r="O24" s="5" cm="1">
        <f t="array" ref="O24:T24">IFERROR(LARGE(E24:N24,{1,2,3,4,5,6}), "")</f>
        <v>4459.514228</v>
      </c>
      <c r="P24" s="1">
        <v>3336.2180000000003</v>
      </c>
      <c r="Q24" s="1">
        <v>2649.3720800000001</v>
      </c>
      <c r="R24" s="1">
        <v>2637.2604649999998</v>
      </c>
      <c r="S24" s="1">
        <v>2117.1559999999999</v>
      </c>
      <c r="T24" s="6">
        <v>1434.4870000000001</v>
      </c>
      <c r="U24" s="4">
        <f t="shared" si="21"/>
        <v>2772.3346288333337</v>
      </c>
      <c r="V24" s="3">
        <f t="shared" si="22"/>
        <v>3039.9041545999999</v>
      </c>
      <c r="W24" s="4">
        <f t="shared" si="23"/>
        <v>3270.5911932500003</v>
      </c>
    </row>
    <row r="25" spans="1:23" x14ac:dyDescent="0.25">
      <c r="A25" s="39">
        <v>18</v>
      </c>
      <c r="B25" t="s">
        <v>13</v>
      </c>
      <c r="C25" s="40" t="s">
        <v>84</v>
      </c>
      <c r="D25" s="88">
        <f>'GTM-EU Proposals'!$F$13</f>
        <v>3500</v>
      </c>
      <c r="E25" s="5"/>
      <c r="F25" s="1"/>
      <c r="G25" s="1"/>
      <c r="H25" s="1">
        <v>0</v>
      </c>
      <c r="I25" s="1"/>
      <c r="J25" s="1"/>
      <c r="K25" s="1"/>
      <c r="L25" s="1"/>
      <c r="M25" s="1"/>
      <c r="N25" s="6"/>
      <c r="O25" s="5" cm="1">
        <f t="array" ref="O25:T25">IFERROR(LARGE(E25:N25,{1,2,3,4,5,6}), "")</f>
        <v>0</v>
      </c>
      <c r="P25" s="1" t="str">
        <v/>
      </c>
      <c r="Q25" s="1" t="str">
        <v/>
      </c>
      <c r="R25" s="1" t="str">
        <v/>
      </c>
      <c r="S25" s="1" t="str">
        <v/>
      </c>
      <c r="T25" s="6" t="str">
        <v/>
      </c>
      <c r="U25" s="4">
        <f t="shared" si="21"/>
        <v>0</v>
      </c>
      <c r="V25" s="3">
        <f t="shared" si="22"/>
        <v>0</v>
      </c>
      <c r="W25" s="4">
        <f t="shared" si="23"/>
        <v>0</v>
      </c>
    </row>
    <row r="26" spans="1:23" x14ac:dyDescent="0.25">
      <c r="A26" s="39">
        <v>19</v>
      </c>
      <c r="B26" t="s">
        <v>14</v>
      </c>
      <c r="C26" s="40" t="s">
        <v>84</v>
      </c>
      <c r="D26" s="88">
        <f>'GTM-EU Proposals'!$F$13</f>
        <v>3500</v>
      </c>
      <c r="E26" s="5"/>
      <c r="F26" s="1">
        <v>1</v>
      </c>
      <c r="G26" s="1">
        <v>3</v>
      </c>
      <c r="H26" s="1"/>
      <c r="I26" s="1"/>
      <c r="J26" s="1"/>
      <c r="K26" s="1"/>
      <c r="L26" s="1"/>
      <c r="M26" s="1"/>
      <c r="N26" s="6"/>
      <c r="O26" s="5" cm="1">
        <f t="array" ref="O26:T26">IFERROR(LARGE(E26:N26,{1,2,3,4,5,6}), "")</f>
        <v>3</v>
      </c>
      <c r="P26" s="1">
        <v>1</v>
      </c>
      <c r="Q26" s="1" t="str">
        <v/>
      </c>
      <c r="R26" s="1" t="str">
        <v/>
      </c>
      <c r="S26" s="1" t="str">
        <v/>
      </c>
      <c r="T26" s="6" t="str">
        <v/>
      </c>
      <c r="U26" s="4">
        <f t="shared" si="21"/>
        <v>0.66666666666666663</v>
      </c>
      <c r="V26" s="3">
        <f t="shared" si="22"/>
        <v>0.8</v>
      </c>
      <c r="W26" s="4">
        <f t="shared" si="23"/>
        <v>1</v>
      </c>
    </row>
    <row r="27" spans="1:23" x14ac:dyDescent="0.25">
      <c r="A27" s="39">
        <v>20</v>
      </c>
      <c r="B27" t="s">
        <v>15</v>
      </c>
      <c r="C27" s="40" t="s">
        <v>84</v>
      </c>
      <c r="D27" s="88">
        <f>'GTM-EU Proposals'!$F$13</f>
        <v>3500</v>
      </c>
      <c r="E27" s="5"/>
      <c r="F27" s="1"/>
      <c r="G27" s="1"/>
      <c r="H27" s="1"/>
      <c r="I27" s="1"/>
      <c r="J27" s="1">
        <v>0.72</v>
      </c>
      <c r="K27" s="1"/>
      <c r="L27" s="1"/>
      <c r="M27" s="1"/>
      <c r="N27" s="6"/>
      <c r="O27" s="5" cm="1">
        <f t="array" ref="O27:T27">IFERROR(LARGE(E27:N27,{1,2,3,4,5,6}), "")</f>
        <v>0.72</v>
      </c>
      <c r="P27" s="1" t="str">
        <v/>
      </c>
      <c r="Q27" s="1" t="str">
        <v/>
      </c>
      <c r="R27" s="1" t="str">
        <v/>
      </c>
      <c r="S27" s="1" t="str">
        <v/>
      </c>
      <c r="T27" s="6" t="str">
        <v/>
      </c>
      <c r="U27" s="4">
        <f t="shared" si="21"/>
        <v>0.12</v>
      </c>
      <c r="V27" s="3">
        <f t="shared" si="22"/>
        <v>0.14399999999999999</v>
      </c>
      <c r="W27" s="4">
        <f t="shared" si="23"/>
        <v>0.18</v>
      </c>
    </row>
    <row r="28" spans="1:23" x14ac:dyDescent="0.25">
      <c r="A28" s="39">
        <v>21</v>
      </c>
      <c r="B28" t="s">
        <v>17</v>
      </c>
      <c r="C28" s="40" t="s">
        <v>84</v>
      </c>
      <c r="D28" s="88">
        <f>'GTM-EU Proposals'!$F$13</f>
        <v>3500</v>
      </c>
      <c r="E28" s="5">
        <v>1166.8028899999999</v>
      </c>
      <c r="F28" s="1">
        <v>1606.93362</v>
      </c>
      <c r="G28" s="1">
        <v>1257.38327</v>
      </c>
      <c r="H28" s="1">
        <v>1391.2574000000002</v>
      </c>
      <c r="I28" s="1">
        <v>818.38533000000007</v>
      </c>
      <c r="J28" s="1">
        <v>783.57567999999992</v>
      </c>
      <c r="K28" s="1">
        <v>286.54199999999997</v>
      </c>
      <c r="L28" s="1">
        <v>956.92700000000002</v>
      </c>
      <c r="M28" s="1">
        <v>2139.2743099999998</v>
      </c>
      <c r="N28" s="6">
        <v>1086.487014</v>
      </c>
      <c r="O28" s="5" cm="1">
        <f t="array" ref="O28:T28">IFERROR(LARGE(E28:N28,{1,2,3,4,5,6}), "")</f>
        <v>2139.2743099999998</v>
      </c>
      <c r="P28" s="1">
        <v>1606.93362</v>
      </c>
      <c r="Q28" s="1">
        <v>1391.2574000000002</v>
      </c>
      <c r="R28" s="1">
        <v>1257.38327</v>
      </c>
      <c r="S28" s="1">
        <v>1166.8028899999999</v>
      </c>
      <c r="T28" s="6">
        <v>1086.487014</v>
      </c>
      <c r="U28" s="4">
        <f t="shared" si="21"/>
        <v>1441.3564173333334</v>
      </c>
      <c r="V28" s="3">
        <f t="shared" si="22"/>
        <v>1512.3302980000001</v>
      </c>
      <c r="W28" s="4">
        <f t="shared" si="23"/>
        <v>1598.7121500000001</v>
      </c>
    </row>
    <row r="29" spans="1:23" x14ac:dyDescent="0.25">
      <c r="A29" s="39">
        <v>22</v>
      </c>
      <c r="B29" t="s">
        <v>18</v>
      </c>
      <c r="C29" s="40" t="s">
        <v>84</v>
      </c>
      <c r="D29" s="88">
        <f>'GTM-EU Proposals'!$F$13</f>
        <v>3500</v>
      </c>
      <c r="E29" s="5">
        <v>5200.2619999999997</v>
      </c>
      <c r="F29" s="1">
        <v>2720.34</v>
      </c>
      <c r="G29" s="1">
        <v>3718.4470000000001</v>
      </c>
      <c r="H29" s="1">
        <v>2538.6349999999998</v>
      </c>
      <c r="I29" s="1">
        <v>2957.0439999999994</v>
      </c>
      <c r="J29" s="1">
        <v>2594.11</v>
      </c>
      <c r="K29" s="1">
        <v>1882.9489999999998</v>
      </c>
      <c r="L29" s="1">
        <v>4263.8728799999999</v>
      </c>
      <c r="M29" s="1">
        <v>2596.0146960000002</v>
      </c>
      <c r="N29" s="6"/>
      <c r="O29" s="5" cm="1">
        <f t="array" ref="O29:T29">IFERROR(LARGE(E29:N29,{1,2,3,4,5,6}), "")</f>
        <v>5200.2619999999997</v>
      </c>
      <c r="P29" s="1">
        <v>4263.8728799999999</v>
      </c>
      <c r="Q29" s="1">
        <v>3718.4470000000001</v>
      </c>
      <c r="R29" s="1">
        <v>2957.0439999999994</v>
      </c>
      <c r="S29" s="1">
        <v>2720.34</v>
      </c>
      <c r="T29" s="6">
        <v>2596.0146960000002</v>
      </c>
      <c r="U29" s="4">
        <f t="shared" si="21"/>
        <v>3575.9967626666671</v>
      </c>
      <c r="V29" s="3">
        <f t="shared" si="22"/>
        <v>3771.9931759999999</v>
      </c>
      <c r="W29" s="4">
        <f t="shared" si="23"/>
        <v>4034.9064699999999</v>
      </c>
    </row>
    <row r="30" spans="1:23" x14ac:dyDescent="0.25">
      <c r="A30" s="39">
        <v>23</v>
      </c>
      <c r="B30" t="s">
        <v>19</v>
      </c>
      <c r="C30" s="40" t="s">
        <v>84</v>
      </c>
      <c r="D30" s="88">
        <f>'GTM-EU Proposals'!$F$13</f>
        <v>3500</v>
      </c>
      <c r="E30" s="5">
        <v>8.7029999999999994</v>
      </c>
      <c r="F30" s="1">
        <v>6.2939999999999996</v>
      </c>
      <c r="G30" s="1"/>
      <c r="H30" s="1">
        <v>8.4529999999999994</v>
      </c>
      <c r="I30" s="1">
        <v>10.257999999999999</v>
      </c>
      <c r="J30" s="1">
        <v>8.3780000000000001</v>
      </c>
      <c r="K30" s="1">
        <v>6.7820999999999998</v>
      </c>
      <c r="L30" s="1">
        <v>4.3377499999999998</v>
      </c>
      <c r="M30" s="1">
        <v>0.93700000000000006</v>
      </c>
      <c r="N30" s="6">
        <v>1.2999999999999999E-2</v>
      </c>
      <c r="O30" s="5" cm="1">
        <f t="array" ref="O30:T30">IFERROR(LARGE(E30:N30,{1,2,3,4,5,6}), "")</f>
        <v>10.257999999999999</v>
      </c>
      <c r="P30" s="1">
        <v>8.7029999999999994</v>
      </c>
      <c r="Q30" s="1">
        <v>8.4529999999999994</v>
      </c>
      <c r="R30" s="1">
        <v>8.3780000000000001</v>
      </c>
      <c r="S30" s="1">
        <v>6.7820999999999998</v>
      </c>
      <c r="T30" s="6">
        <v>6.2939999999999996</v>
      </c>
      <c r="U30" s="4">
        <f t="shared" si="21"/>
        <v>8.1446833333333331</v>
      </c>
      <c r="V30" s="3">
        <f t="shared" si="22"/>
        <v>8.5148200000000003</v>
      </c>
      <c r="W30" s="4">
        <f t="shared" si="23"/>
        <v>8.9480000000000004</v>
      </c>
    </row>
    <row r="31" spans="1:23" x14ac:dyDescent="0.25">
      <c r="A31" s="39">
        <v>24</v>
      </c>
      <c r="B31" t="s">
        <v>20</v>
      </c>
      <c r="C31" s="40" t="s">
        <v>84</v>
      </c>
      <c r="D31" s="88">
        <f>'GTM-EU Proposals'!$F$13</f>
        <v>3500</v>
      </c>
      <c r="E31" s="5"/>
      <c r="F31" s="1"/>
      <c r="G31" s="1"/>
      <c r="H31" s="1"/>
      <c r="I31" s="1"/>
      <c r="J31" s="1"/>
      <c r="K31" s="1">
        <v>322</v>
      </c>
      <c r="L31" s="1">
        <v>1327</v>
      </c>
      <c r="M31" s="1">
        <v>913</v>
      </c>
      <c r="N31" s="6">
        <v>378</v>
      </c>
      <c r="O31" s="5" cm="1">
        <f t="array" ref="O31:T31">IFERROR(LARGE(E31:N31,{1,2,3,4,5,6}), "")</f>
        <v>1327</v>
      </c>
      <c r="P31" s="1">
        <v>913</v>
      </c>
      <c r="Q31" s="1">
        <v>378</v>
      </c>
      <c r="R31" s="1">
        <v>322</v>
      </c>
      <c r="S31" s="1" t="str">
        <v/>
      </c>
      <c r="T31" s="6" t="str">
        <v/>
      </c>
      <c r="U31" s="4">
        <f t="shared" si="21"/>
        <v>490</v>
      </c>
      <c r="V31" s="3">
        <f t="shared" si="22"/>
        <v>588</v>
      </c>
      <c r="W31" s="4">
        <f t="shared" si="23"/>
        <v>735</v>
      </c>
    </row>
    <row r="32" spans="1:23" x14ac:dyDescent="0.25">
      <c r="A32" s="39">
        <v>25</v>
      </c>
      <c r="B32" t="s">
        <v>21</v>
      </c>
      <c r="C32" s="40" t="s">
        <v>84</v>
      </c>
      <c r="D32" s="88">
        <f>'GTM-EU Proposals'!$F$13</f>
        <v>3500</v>
      </c>
      <c r="E32" s="5">
        <v>13.62</v>
      </c>
      <c r="F32" s="1">
        <v>182.928</v>
      </c>
      <c r="G32" s="1">
        <v>180.61199999999999</v>
      </c>
      <c r="H32" s="1">
        <v>3.4750000000000001</v>
      </c>
      <c r="I32" s="1">
        <v>42.612000000000002</v>
      </c>
      <c r="J32" s="1">
        <v>116.214586</v>
      </c>
      <c r="K32" s="1">
        <v>164.02</v>
      </c>
      <c r="L32" s="1"/>
      <c r="M32" s="1"/>
      <c r="N32" s="6"/>
      <c r="O32" s="5" cm="1">
        <f t="array" ref="O32:T32">IFERROR(LARGE(E32:N32,{1,2,3,4,5,6}), "")</f>
        <v>182.928</v>
      </c>
      <c r="P32" s="1">
        <v>180.61199999999999</v>
      </c>
      <c r="Q32" s="1">
        <v>164.02</v>
      </c>
      <c r="R32" s="1">
        <v>116.214586</v>
      </c>
      <c r="S32" s="1">
        <v>42.612000000000002</v>
      </c>
      <c r="T32" s="6">
        <v>13.62</v>
      </c>
      <c r="U32" s="4">
        <f t="shared" si="21"/>
        <v>116.66776433333332</v>
      </c>
      <c r="V32" s="3">
        <f t="shared" si="22"/>
        <v>137.2773172</v>
      </c>
      <c r="W32" s="4">
        <f t="shared" si="23"/>
        <v>160.9436465</v>
      </c>
    </row>
    <row r="33" spans="1:23" x14ac:dyDescent="0.25">
      <c r="A33" s="39">
        <v>26</v>
      </c>
      <c r="B33" t="s">
        <v>22</v>
      </c>
      <c r="C33" s="40" t="s">
        <v>84</v>
      </c>
      <c r="D33" s="88">
        <f>'GTM-EU Proposals'!$F$13</f>
        <v>3500</v>
      </c>
      <c r="E33" s="5">
        <v>3469.5570000000002</v>
      </c>
      <c r="F33" s="1">
        <v>3375.7819999999997</v>
      </c>
      <c r="G33" s="1">
        <v>3123.0969999999998</v>
      </c>
      <c r="H33" s="1">
        <v>3099.2950000000001</v>
      </c>
      <c r="I33" s="1">
        <v>4055.7560000000003</v>
      </c>
      <c r="J33" s="1">
        <v>2662.1480000000006</v>
      </c>
      <c r="K33" s="1">
        <v>3073.4440000000004</v>
      </c>
      <c r="L33" s="1">
        <v>4198.6689999999999</v>
      </c>
      <c r="M33" s="1">
        <v>5915.2559999999994</v>
      </c>
      <c r="N33" s="6">
        <v>5721.4319999999998</v>
      </c>
      <c r="O33" s="5" cm="1">
        <f t="array" ref="O33:T33">IFERROR(LARGE(E33:N33,{1,2,3,4,5,6}), "")</f>
        <v>5915.2559999999994</v>
      </c>
      <c r="P33" s="1">
        <v>5721.4319999999998</v>
      </c>
      <c r="Q33" s="1">
        <v>4198.6689999999999</v>
      </c>
      <c r="R33" s="1">
        <v>4055.7560000000003</v>
      </c>
      <c r="S33" s="1">
        <v>3469.5570000000002</v>
      </c>
      <c r="T33" s="6">
        <v>3375.7819999999997</v>
      </c>
      <c r="U33" s="4">
        <f t="shared" si="21"/>
        <v>4456.0753333333332</v>
      </c>
      <c r="V33" s="3">
        <f t="shared" si="22"/>
        <v>4672.134</v>
      </c>
      <c r="W33" s="4">
        <f t="shared" si="23"/>
        <v>4972.7782499999994</v>
      </c>
    </row>
    <row r="34" spans="1:23" x14ac:dyDescent="0.25">
      <c r="A34" s="39">
        <v>27</v>
      </c>
      <c r="B34" t="s">
        <v>23</v>
      </c>
      <c r="C34" s="40" t="s">
        <v>84</v>
      </c>
      <c r="D34" s="88">
        <f>'GTM-EU Proposals'!$F$13</f>
        <v>3500</v>
      </c>
      <c r="E34" s="5">
        <v>47.708769999999994</v>
      </c>
      <c r="F34" s="1">
        <v>368.09899999999999</v>
      </c>
      <c r="G34" s="1">
        <v>410.75387000000001</v>
      </c>
      <c r="H34" s="1">
        <v>454.50973000000005</v>
      </c>
      <c r="I34" s="1">
        <v>506.75100000000003</v>
      </c>
      <c r="J34" s="1">
        <v>579.34308999999996</v>
      </c>
      <c r="K34" s="1">
        <v>372.81185999999997</v>
      </c>
      <c r="L34" s="1">
        <v>480.53023999999999</v>
      </c>
      <c r="M34" s="1">
        <v>732.45131000000003</v>
      </c>
      <c r="N34" s="6">
        <v>554.66920000000005</v>
      </c>
      <c r="O34" s="5" cm="1">
        <f t="array" ref="O34:T34">IFERROR(LARGE(E34:N34,{1,2,3,4,5,6}), "")</f>
        <v>732.45131000000003</v>
      </c>
      <c r="P34" s="1">
        <v>579.34308999999996</v>
      </c>
      <c r="Q34" s="1">
        <v>554.66920000000005</v>
      </c>
      <c r="R34" s="1">
        <v>506.75100000000003</v>
      </c>
      <c r="S34" s="1">
        <v>480.53023999999999</v>
      </c>
      <c r="T34" s="6">
        <v>454.50973000000005</v>
      </c>
      <c r="U34" s="4">
        <f t="shared" si="21"/>
        <v>551.37576166666679</v>
      </c>
      <c r="V34" s="3">
        <f t="shared" si="22"/>
        <v>570.7489680000001</v>
      </c>
      <c r="W34" s="4">
        <f t="shared" si="23"/>
        <v>593.30365000000006</v>
      </c>
    </row>
    <row r="35" spans="1:23" x14ac:dyDescent="0.25">
      <c r="A35" s="39">
        <v>28</v>
      </c>
      <c r="B35" t="s">
        <v>24</v>
      </c>
      <c r="C35" s="40" t="s">
        <v>84</v>
      </c>
      <c r="D35" s="88">
        <f>'GTM-EU Proposals'!$F$13</f>
        <v>3500</v>
      </c>
      <c r="E35" s="5">
        <v>88</v>
      </c>
      <c r="F35" s="1">
        <v>76.234000000000009</v>
      </c>
      <c r="G35" s="1">
        <v>87.936400000000006</v>
      </c>
      <c r="H35" s="1">
        <v>1.9074</v>
      </c>
      <c r="I35" s="1">
        <v>6.3557399999999999</v>
      </c>
      <c r="J35" s="1">
        <v>1731.08059</v>
      </c>
      <c r="K35" s="1">
        <v>0.65200000000000002</v>
      </c>
      <c r="L35" s="1">
        <v>0.36909999999999998</v>
      </c>
      <c r="M35" s="1">
        <v>3.968</v>
      </c>
      <c r="N35" s="6">
        <v>0.51843099999999998</v>
      </c>
      <c r="O35" s="5" cm="1">
        <f t="array" ref="O35:T35">IFERROR(LARGE(E35:N35,{1,2,3,4,5,6}), "")</f>
        <v>1731.08059</v>
      </c>
      <c r="P35" s="1">
        <v>88</v>
      </c>
      <c r="Q35" s="1">
        <v>87.936400000000006</v>
      </c>
      <c r="R35" s="1">
        <v>76.234000000000009</v>
      </c>
      <c r="S35" s="1">
        <v>6.3557399999999999</v>
      </c>
      <c r="T35" s="6">
        <v>3.968</v>
      </c>
      <c r="U35" s="4">
        <f t="shared" si="21"/>
        <v>332.26245499999999</v>
      </c>
      <c r="V35" s="3">
        <f t="shared" si="22"/>
        <v>397.92134599999997</v>
      </c>
      <c r="W35" s="4">
        <f t="shared" si="23"/>
        <v>495.8127475</v>
      </c>
    </row>
    <row r="36" spans="1:23" x14ac:dyDescent="0.25">
      <c r="A36" s="39">
        <v>29</v>
      </c>
      <c r="B36" t="s">
        <v>25</v>
      </c>
      <c r="C36" s="40" t="s">
        <v>84</v>
      </c>
      <c r="D36" s="88">
        <f>'GTM-EU Proposals'!$F$13</f>
        <v>3500</v>
      </c>
      <c r="E36" s="5">
        <v>72.421999999999997</v>
      </c>
      <c r="F36" s="1">
        <v>115</v>
      </c>
      <c r="G36" s="1">
        <v>113</v>
      </c>
      <c r="H36" s="1">
        <v>108</v>
      </c>
      <c r="I36" s="1">
        <v>228.1</v>
      </c>
      <c r="J36" s="1">
        <v>343.5</v>
      </c>
      <c r="K36" s="1">
        <v>493.4</v>
      </c>
      <c r="L36" s="1">
        <v>640.07000000000005</v>
      </c>
      <c r="M36" s="1">
        <v>844.64</v>
      </c>
      <c r="N36" s="6">
        <v>968.56999999999994</v>
      </c>
      <c r="O36" s="5" cm="1">
        <f t="array" ref="O36:T36">IFERROR(LARGE(E36:N36,{1,2,3,4,5,6}), "")</f>
        <v>968.56999999999994</v>
      </c>
      <c r="P36" s="1">
        <v>844.64</v>
      </c>
      <c r="Q36" s="1">
        <v>640.07000000000005</v>
      </c>
      <c r="R36" s="1">
        <v>493.4</v>
      </c>
      <c r="S36" s="1">
        <v>343.5</v>
      </c>
      <c r="T36" s="6">
        <v>228.1</v>
      </c>
      <c r="U36" s="4">
        <f t="shared" si="21"/>
        <v>586.38</v>
      </c>
      <c r="V36" s="3">
        <f t="shared" si="22"/>
        <v>658.03600000000006</v>
      </c>
      <c r="W36" s="4">
        <f t="shared" si="23"/>
        <v>736.67000000000007</v>
      </c>
    </row>
    <row r="37" spans="1:23" x14ac:dyDescent="0.25">
      <c r="A37" s="39">
        <v>30</v>
      </c>
      <c r="B37" t="s">
        <v>26</v>
      </c>
      <c r="C37" s="40" t="s">
        <v>84</v>
      </c>
      <c r="D37" s="88">
        <f>'GTM-EU Proposals'!$F$13</f>
        <v>3500</v>
      </c>
      <c r="E37" s="5"/>
      <c r="F37" s="1">
        <v>9.6000000000000002E-2</v>
      </c>
      <c r="G37" s="1"/>
      <c r="H37" s="1"/>
      <c r="I37" s="1"/>
      <c r="J37" s="1"/>
      <c r="K37" s="1"/>
      <c r="L37" s="1"/>
      <c r="M37" s="1"/>
      <c r="N37" s="6"/>
      <c r="O37" s="5" cm="1">
        <f t="array" ref="O37:T37">IFERROR(LARGE(E37:N37,{1,2,3,4,5,6}), "")</f>
        <v>9.6000000000000002E-2</v>
      </c>
      <c r="P37" s="1" t="str">
        <v/>
      </c>
      <c r="Q37" s="1" t="str">
        <v/>
      </c>
      <c r="R37" s="1" t="str">
        <v/>
      </c>
      <c r="S37" s="1" t="str">
        <v/>
      </c>
      <c r="T37" s="6" t="str">
        <v/>
      </c>
      <c r="U37" s="4">
        <f t="shared" si="21"/>
        <v>1.6E-2</v>
      </c>
      <c r="V37" s="3">
        <f t="shared" si="22"/>
        <v>1.9200000000000002E-2</v>
      </c>
      <c r="W37" s="4">
        <f t="shared" si="23"/>
        <v>2.4E-2</v>
      </c>
    </row>
    <row r="38" spans="1:23" x14ac:dyDescent="0.25">
      <c r="A38" s="39">
        <v>31</v>
      </c>
      <c r="B38" t="s">
        <v>27</v>
      </c>
      <c r="C38" s="40" t="s">
        <v>84</v>
      </c>
      <c r="D38" s="88">
        <f>'GTM-EU Proposals'!$F$13</f>
        <v>3500</v>
      </c>
      <c r="E38" s="5">
        <v>962.58799999999997</v>
      </c>
      <c r="F38" s="1">
        <v>1281.9859999999999</v>
      </c>
      <c r="G38" s="1">
        <v>1244.1949999999999</v>
      </c>
      <c r="H38" s="1">
        <v>1033.117</v>
      </c>
      <c r="I38" s="1">
        <v>763.18499999999995</v>
      </c>
      <c r="J38" s="1">
        <v>821.11300000000006</v>
      </c>
      <c r="K38" s="1">
        <v>884.76599999999996</v>
      </c>
      <c r="L38" s="1">
        <v>608.56700000000001</v>
      </c>
      <c r="M38" s="1">
        <v>593.46500000000003</v>
      </c>
      <c r="N38" s="6">
        <v>482.55599999999998</v>
      </c>
      <c r="O38" s="5" cm="1">
        <f t="array" ref="O38:T38">IFERROR(LARGE(E38:N38,{1,2,3,4,5,6}), "")</f>
        <v>1281.9859999999999</v>
      </c>
      <c r="P38" s="1">
        <v>1244.1949999999999</v>
      </c>
      <c r="Q38" s="1">
        <v>1033.117</v>
      </c>
      <c r="R38" s="1">
        <v>962.58799999999997</v>
      </c>
      <c r="S38" s="1">
        <v>884.76599999999996</v>
      </c>
      <c r="T38" s="6">
        <v>821.11300000000006</v>
      </c>
      <c r="U38" s="4">
        <f t="shared" si="21"/>
        <v>1037.9608333333333</v>
      </c>
      <c r="V38" s="3">
        <f t="shared" si="22"/>
        <v>1081.3303999999998</v>
      </c>
      <c r="W38" s="4">
        <f t="shared" si="23"/>
        <v>1130.4714999999999</v>
      </c>
    </row>
    <row r="39" spans="1:23" x14ac:dyDescent="0.25">
      <c r="A39" s="39">
        <v>32</v>
      </c>
      <c r="B39" t="s">
        <v>28</v>
      </c>
      <c r="C39" s="40" t="s">
        <v>84</v>
      </c>
      <c r="D39" s="88">
        <f>'GTM-EU Proposals'!$F$13</f>
        <v>3500</v>
      </c>
      <c r="E39" s="5">
        <v>42.2</v>
      </c>
      <c r="F39" s="1">
        <v>52.9</v>
      </c>
      <c r="G39" s="1">
        <v>53.29</v>
      </c>
      <c r="H39" s="1">
        <v>423.76900000000001</v>
      </c>
      <c r="I39" s="1">
        <v>81.762</v>
      </c>
      <c r="J39" s="1">
        <v>327.23399999999992</v>
      </c>
      <c r="K39" s="1">
        <v>255.976</v>
      </c>
      <c r="L39" s="1">
        <v>355.935</v>
      </c>
      <c r="M39" s="1">
        <v>156.233</v>
      </c>
      <c r="N39" s="6">
        <v>75.99691</v>
      </c>
      <c r="O39" s="5" cm="1">
        <f t="array" ref="O39:T39">IFERROR(LARGE(E39:N39,{1,2,3,4,5,6}), "")</f>
        <v>423.76900000000001</v>
      </c>
      <c r="P39" s="1">
        <v>355.935</v>
      </c>
      <c r="Q39" s="1">
        <v>327.23399999999992</v>
      </c>
      <c r="R39" s="1">
        <v>255.976</v>
      </c>
      <c r="S39" s="1">
        <v>156.233</v>
      </c>
      <c r="T39" s="6">
        <v>81.762</v>
      </c>
      <c r="U39" s="4">
        <f t="shared" si="21"/>
        <v>266.81816666666663</v>
      </c>
      <c r="V39" s="3">
        <f t="shared" si="22"/>
        <v>303.82939999999996</v>
      </c>
      <c r="W39" s="4">
        <f t="shared" si="23"/>
        <v>340.72849999999994</v>
      </c>
    </row>
    <row r="40" spans="1:23" x14ac:dyDescent="0.25">
      <c r="A40" s="39">
        <v>33</v>
      </c>
      <c r="B40" t="s">
        <v>31</v>
      </c>
      <c r="C40" s="40" t="s">
        <v>84</v>
      </c>
      <c r="D40" s="88">
        <f>'GTM-EU Proposals'!$F$13</f>
        <v>3500</v>
      </c>
      <c r="E40" s="5">
        <v>300.7</v>
      </c>
      <c r="F40" s="1">
        <v>301.39999999999998</v>
      </c>
      <c r="G40" s="1">
        <v>266</v>
      </c>
      <c r="H40" s="1">
        <v>14.32</v>
      </c>
      <c r="I40" s="1">
        <v>16.779</v>
      </c>
      <c r="J40" s="1">
        <v>12.984999999999999</v>
      </c>
      <c r="K40" s="1">
        <v>14.8855</v>
      </c>
      <c r="L40" s="1">
        <v>23.7362</v>
      </c>
      <c r="M40" s="1">
        <v>24.004999999999999</v>
      </c>
      <c r="N40" s="6">
        <v>89.9</v>
      </c>
      <c r="O40" s="5" cm="1">
        <f t="array" ref="O40:T40">IFERROR(LARGE(E40:N40,{1,2,3,4,5,6}), "")</f>
        <v>301.39999999999998</v>
      </c>
      <c r="P40" s="1">
        <v>300.7</v>
      </c>
      <c r="Q40" s="1">
        <v>266</v>
      </c>
      <c r="R40" s="1">
        <v>89.9</v>
      </c>
      <c r="S40" s="1">
        <v>24.004999999999999</v>
      </c>
      <c r="T40" s="6">
        <v>23.7362</v>
      </c>
      <c r="U40" s="4">
        <f t="shared" si="21"/>
        <v>167.62353333333331</v>
      </c>
      <c r="V40" s="3">
        <f t="shared" si="22"/>
        <v>196.40099999999998</v>
      </c>
      <c r="W40" s="4">
        <f t="shared" si="23"/>
        <v>239.49999999999997</v>
      </c>
    </row>
    <row r="41" spans="1:23" x14ac:dyDescent="0.25">
      <c r="A41" s="39">
        <v>34</v>
      </c>
      <c r="B41" t="s">
        <v>33</v>
      </c>
      <c r="C41" s="40" t="s">
        <v>84</v>
      </c>
      <c r="D41" s="88">
        <f>'GTM-EU Proposals'!$F$13</f>
        <v>3500</v>
      </c>
      <c r="E41" s="5">
        <v>925.43529000000001</v>
      </c>
      <c r="F41" s="1">
        <v>706.11108000000002</v>
      </c>
      <c r="G41" s="1">
        <v>386.88090999999997</v>
      </c>
      <c r="H41" s="1">
        <v>389.31687999999997</v>
      </c>
      <c r="I41" s="1">
        <v>551.08571000000006</v>
      </c>
      <c r="J41" s="1">
        <v>700.12572</v>
      </c>
      <c r="K41" s="1">
        <v>398.285213</v>
      </c>
      <c r="L41" s="1">
        <v>1017.70912</v>
      </c>
      <c r="M41" s="1">
        <v>1746.287084</v>
      </c>
      <c r="N41" s="6">
        <v>1012.5511899999999</v>
      </c>
      <c r="O41" s="5" cm="1">
        <f t="array" ref="O41:T41">IFERROR(LARGE(E41:N41,{1,2,3,4,5,6}), "")</f>
        <v>1746.287084</v>
      </c>
      <c r="P41" s="1">
        <v>1017.70912</v>
      </c>
      <c r="Q41" s="1">
        <v>1012.5511899999999</v>
      </c>
      <c r="R41" s="1">
        <v>925.43529000000001</v>
      </c>
      <c r="S41" s="1">
        <v>706.11108000000002</v>
      </c>
      <c r="T41" s="6">
        <v>700.12572</v>
      </c>
      <c r="U41" s="4">
        <f t="shared" si="21"/>
        <v>1018.0365806666667</v>
      </c>
      <c r="V41" s="3">
        <f t="shared" si="22"/>
        <v>1081.6187528</v>
      </c>
      <c r="W41" s="4">
        <f t="shared" si="23"/>
        <v>1175.4956710000001</v>
      </c>
    </row>
    <row r="42" spans="1:23" x14ac:dyDescent="0.25">
      <c r="A42" s="39">
        <v>35</v>
      </c>
      <c r="B42" t="s">
        <v>34</v>
      </c>
      <c r="C42" s="40" t="s">
        <v>84</v>
      </c>
      <c r="D42" s="88">
        <f>'GTM-EU Proposals'!$F$13</f>
        <v>3500</v>
      </c>
      <c r="E42" s="5">
        <v>152.7724</v>
      </c>
      <c r="F42" s="1">
        <v>433.875</v>
      </c>
      <c r="G42" s="1">
        <v>771.58299999999997</v>
      </c>
      <c r="H42" s="1">
        <v>373.30650000000003</v>
      </c>
      <c r="I42" s="1">
        <v>104.63777</v>
      </c>
      <c r="J42" s="1">
        <v>225.84399999999999</v>
      </c>
      <c r="K42" s="1">
        <v>3.4683000000000002</v>
      </c>
      <c r="L42" s="1">
        <v>105.72499999999999</v>
      </c>
      <c r="M42" s="1">
        <v>4.9623799999999996</v>
      </c>
      <c r="N42" s="6">
        <v>96.24499999999999</v>
      </c>
      <c r="O42" s="5" cm="1">
        <f t="array" ref="O42:T42">IFERROR(LARGE(E42:N42,{1,2,3,4,5,6}), "")</f>
        <v>771.58299999999997</v>
      </c>
      <c r="P42" s="1">
        <v>433.875</v>
      </c>
      <c r="Q42" s="1">
        <v>373.30650000000003</v>
      </c>
      <c r="R42" s="1">
        <v>225.84399999999999</v>
      </c>
      <c r="S42" s="1">
        <v>152.7724</v>
      </c>
      <c r="T42" s="6">
        <v>105.72499999999999</v>
      </c>
      <c r="U42" s="4">
        <f t="shared" si="21"/>
        <v>343.85098333333343</v>
      </c>
      <c r="V42" s="3">
        <f t="shared" si="22"/>
        <v>391.47618000000006</v>
      </c>
      <c r="W42" s="4">
        <f t="shared" si="23"/>
        <v>451.15212500000007</v>
      </c>
    </row>
    <row r="43" spans="1:23" x14ac:dyDescent="0.25">
      <c r="A43" s="39">
        <v>36</v>
      </c>
      <c r="B43" t="s">
        <v>35</v>
      </c>
      <c r="C43" s="40" t="s">
        <v>84</v>
      </c>
      <c r="D43" s="88">
        <f>'GTM-EU Proposals'!$F$13</f>
        <v>3500</v>
      </c>
      <c r="E43" s="5"/>
      <c r="F43" s="1"/>
      <c r="G43" s="1"/>
      <c r="H43" s="1"/>
      <c r="I43" s="1"/>
      <c r="J43" s="1"/>
      <c r="K43" s="1"/>
      <c r="L43" s="1"/>
      <c r="M43" s="1">
        <v>309.50599999999997</v>
      </c>
      <c r="N43" s="6">
        <v>1297.43</v>
      </c>
      <c r="O43" s="5" cm="1">
        <f t="array" ref="O43:T43">IFERROR(LARGE(E43:N43,{1,2,3,4,5,6}), "")</f>
        <v>1297.43</v>
      </c>
      <c r="P43" s="1">
        <v>309.50599999999997</v>
      </c>
      <c r="Q43" s="1" t="str">
        <v/>
      </c>
      <c r="R43" s="1" t="str">
        <v/>
      </c>
      <c r="S43" s="1" t="str">
        <v/>
      </c>
      <c r="T43" s="6" t="str">
        <v/>
      </c>
      <c r="U43" s="4">
        <f t="shared" si="21"/>
        <v>267.82266666666669</v>
      </c>
      <c r="V43" s="3">
        <f t="shared" si="22"/>
        <v>321.38720000000001</v>
      </c>
      <c r="W43" s="4">
        <f t="shared" si="23"/>
        <v>401.73400000000004</v>
      </c>
    </row>
    <row r="44" spans="1:23" x14ac:dyDescent="0.25">
      <c r="A44" s="39">
        <v>37</v>
      </c>
      <c r="B44" t="s">
        <v>36</v>
      </c>
      <c r="C44" s="40" t="s">
        <v>84</v>
      </c>
      <c r="D44" s="88">
        <f>'GTM-EU Proposals'!$F$13</f>
        <v>3500</v>
      </c>
      <c r="E44" s="5">
        <v>1179.4284</v>
      </c>
      <c r="F44" s="1">
        <v>1056.902282</v>
      </c>
      <c r="G44" s="1">
        <v>889.90536999999995</v>
      </c>
      <c r="H44" s="1">
        <v>1214.066501</v>
      </c>
      <c r="I44" s="1">
        <v>981.58719499999995</v>
      </c>
      <c r="J44" s="1">
        <v>973.28734599999996</v>
      </c>
      <c r="K44" s="1">
        <v>1243.919533</v>
      </c>
      <c r="L44" s="1">
        <v>1080.1863450000001</v>
      </c>
      <c r="M44" s="1">
        <v>1169.1082279999998</v>
      </c>
      <c r="N44" s="6">
        <v>1040.5690460000001</v>
      </c>
      <c r="O44" s="5" cm="1">
        <f t="array" ref="O44:T44">IFERROR(LARGE(E44:N44,{1,2,3,4,5,6}), "")</f>
        <v>1243.919533</v>
      </c>
      <c r="P44" s="1">
        <v>1214.066501</v>
      </c>
      <c r="Q44" s="1">
        <v>1179.4284</v>
      </c>
      <c r="R44" s="1">
        <v>1169.1082279999998</v>
      </c>
      <c r="S44" s="1">
        <v>1080.1863450000001</v>
      </c>
      <c r="T44" s="6">
        <v>1056.902282</v>
      </c>
      <c r="U44" s="4">
        <f t="shared" si="21"/>
        <v>1157.2685481666667</v>
      </c>
      <c r="V44" s="3">
        <f t="shared" si="22"/>
        <v>1177.3418014000001</v>
      </c>
      <c r="W44" s="4">
        <f t="shared" si="23"/>
        <v>1201.6306655000001</v>
      </c>
    </row>
    <row r="45" spans="1:23" x14ac:dyDescent="0.25">
      <c r="A45" s="39">
        <v>38</v>
      </c>
      <c r="B45" t="s">
        <v>37</v>
      </c>
      <c r="C45" s="40" t="s">
        <v>84</v>
      </c>
      <c r="D45" s="88">
        <f>'GTM-EU Proposals'!$F$13</f>
        <v>3500</v>
      </c>
      <c r="E45" s="5">
        <v>193.06739999999999</v>
      </c>
      <c r="F45" s="1">
        <v>190.33</v>
      </c>
      <c r="G45" s="1">
        <v>245.79679999999999</v>
      </c>
      <c r="H45" s="1">
        <v>230.73399999999998</v>
      </c>
      <c r="I45" s="1">
        <v>359.86919999999998</v>
      </c>
      <c r="J45" s="1">
        <v>139.67652000000004</v>
      </c>
      <c r="K45" s="1">
        <v>158.45410900000002</v>
      </c>
      <c r="L45" s="1">
        <v>132.8629</v>
      </c>
      <c r="M45" s="1">
        <v>140.02758</v>
      </c>
      <c r="N45" s="6">
        <v>154.42531399999999</v>
      </c>
      <c r="O45" s="5" cm="1">
        <f t="array" ref="O45:T45">IFERROR(LARGE(E45:N45,{1,2,3,4,5,6}), "")</f>
        <v>359.86919999999998</v>
      </c>
      <c r="P45" s="1">
        <v>245.79679999999999</v>
      </c>
      <c r="Q45" s="1">
        <v>230.73399999999998</v>
      </c>
      <c r="R45" s="1">
        <v>193.06739999999999</v>
      </c>
      <c r="S45" s="1">
        <v>190.33</v>
      </c>
      <c r="T45" s="6">
        <v>158.45410900000002</v>
      </c>
      <c r="U45" s="4">
        <f t="shared" si="21"/>
        <v>229.70858483333328</v>
      </c>
      <c r="V45" s="3">
        <f t="shared" si="22"/>
        <v>243.95947999999993</v>
      </c>
      <c r="W45" s="4">
        <f t="shared" si="23"/>
        <v>257.36684999999994</v>
      </c>
    </row>
    <row r="46" spans="1:23" x14ac:dyDescent="0.25">
      <c r="A46" s="39">
        <v>39</v>
      </c>
      <c r="B46" t="s">
        <v>39</v>
      </c>
      <c r="C46" s="40" t="s">
        <v>84</v>
      </c>
      <c r="D46" s="88">
        <f>'GTM-EU Proposals'!$F$13</f>
        <v>3500</v>
      </c>
      <c r="E46" s="5">
        <v>3130.0645290000002</v>
      </c>
      <c r="F46" s="1">
        <v>4220.8098529999997</v>
      </c>
      <c r="G46" s="1">
        <v>5109.9295830000001</v>
      </c>
      <c r="H46" s="1">
        <v>2783.640664</v>
      </c>
      <c r="I46" s="1">
        <v>2098.8537839999999</v>
      </c>
      <c r="J46" s="1">
        <v>1949.448067</v>
      </c>
      <c r="K46" s="1">
        <v>1977.80079</v>
      </c>
      <c r="L46" s="1">
        <v>3171.9328409999998</v>
      </c>
      <c r="M46" s="1">
        <v>3485.8538450000001</v>
      </c>
      <c r="N46" s="6">
        <v>2865.3087439999999</v>
      </c>
      <c r="O46" s="5" cm="1">
        <f t="array" ref="O46:T46">IFERROR(LARGE(E46:N46,{1,2,3,4,5,6}), "")</f>
        <v>5109.9295830000001</v>
      </c>
      <c r="P46" s="1">
        <v>4220.8098529999997</v>
      </c>
      <c r="Q46" s="1">
        <v>3485.8538450000001</v>
      </c>
      <c r="R46" s="1">
        <v>3171.9328409999998</v>
      </c>
      <c r="S46" s="1">
        <v>3130.0645290000002</v>
      </c>
      <c r="T46" s="6">
        <v>2865.3087439999999</v>
      </c>
      <c r="U46" s="4">
        <f t="shared" si="21"/>
        <v>3663.9832325000002</v>
      </c>
      <c r="V46" s="3">
        <f t="shared" si="22"/>
        <v>3823.7181301999999</v>
      </c>
      <c r="W46" s="4">
        <f t="shared" si="23"/>
        <v>3997.1315304999998</v>
      </c>
    </row>
    <row r="47" spans="1:23" s="13" customFormat="1" ht="15.75" thickBot="1" x14ac:dyDescent="0.3">
      <c r="A47" s="109" t="s">
        <v>102</v>
      </c>
      <c r="B47" s="110"/>
      <c r="C47" s="110"/>
      <c r="D47" s="110"/>
      <c r="E47" s="83">
        <f>SUM(E17:E46)</f>
        <v>26898.020266000003</v>
      </c>
      <c r="F47" s="84">
        <f t="shared" ref="F47:W47" si="24">SUM(F17:F46)</f>
        <v>25893.720524</v>
      </c>
      <c r="G47" s="84">
        <f t="shared" si="24"/>
        <v>23652.147969000001</v>
      </c>
      <c r="H47" s="84">
        <f t="shared" si="24"/>
        <v>21451.776399999995</v>
      </c>
      <c r="I47" s="84">
        <f t="shared" si="24"/>
        <v>21291.544245000001</v>
      </c>
      <c r="J47" s="84">
        <f t="shared" si="24"/>
        <v>26384.707083000005</v>
      </c>
      <c r="K47" s="84">
        <f t="shared" si="24"/>
        <v>16789.252565999999</v>
      </c>
      <c r="L47" s="84">
        <f t="shared" si="24"/>
        <v>24323.374971999998</v>
      </c>
      <c r="M47" s="84">
        <f t="shared" si="24"/>
        <v>26322.111567000007</v>
      </c>
      <c r="N47" s="85">
        <f t="shared" si="24"/>
        <v>23652.739582000002</v>
      </c>
      <c r="O47" s="83">
        <f t="shared" si="24"/>
        <v>47760.204224000001</v>
      </c>
      <c r="P47" s="84">
        <f t="shared" si="24"/>
        <v>37886.746724999997</v>
      </c>
      <c r="Q47" s="84">
        <f t="shared" si="24"/>
        <v>30062.512588999994</v>
      </c>
      <c r="R47" s="84">
        <f t="shared" si="24"/>
        <v>26942.954468000004</v>
      </c>
      <c r="S47" s="84">
        <f t="shared" si="24"/>
        <v>22181.552014000004</v>
      </c>
      <c r="T47" s="85">
        <f t="shared" si="24"/>
        <v>19523.452502</v>
      </c>
      <c r="U47" s="86">
        <f t="shared" si="24"/>
        <v>30726.237087000005</v>
      </c>
      <c r="V47" s="84">
        <f t="shared" si="24"/>
        <v>32966.79400400001</v>
      </c>
      <c r="W47" s="86">
        <f t="shared" si="24"/>
        <v>35663.104501500005</v>
      </c>
    </row>
    <row r="48" spans="1:23" ht="15.75" thickBot="1" x14ac:dyDescent="0.3">
      <c r="A48" s="39"/>
      <c r="B48" t="s">
        <v>29</v>
      </c>
      <c r="C48" s="40" t="s">
        <v>78</v>
      </c>
      <c r="D48" s="41"/>
      <c r="E48" s="5">
        <v>368.880225</v>
      </c>
      <c r="F48" s="1">
        <v>373.96330600000005</v>
      </c>
      <c r="G48" s="1">
        <v>406.97236600000002</v>
      </c>
      <c r="H48" s="1">
        <v>123.345314</v>
      </c>
      <c r="I48" s="1">
        <v>350.953664</v>
      </c>
      <c r="J48" s="1">
        <v>502.50511</v>
      </c>
      <c r="K48" s="1">
        <v>156.30911700000001</v>
      </c>
      <c r="L48" s="1">
        <v>173.802097</v>
      </c>
      <c r="M48" s="1">
        <v>156.182613</v>
      </c>
      <c r="N48" s="6">
        <v>112.117222</v>
      </c>
      <c r="O48" s="5" cm="1">
        <f t="array" ref="O48:T48">IFERROR(LARGE(E48:N48,{1,2,3,4,5,6}), "")</f>
        <v>502.50511</v>
      </c>
      <c r="P48" s="1">
        <v>406.97236600000002</v>
      </c>
      <c r="Q48" s="1">
        <v>373.96330600000005</v>
      </c>
      <c r="R48" s="1">
        <v>368.880225</v>
      </c>
      <c r="S48" s="1">
        <v>350.953664</v>
      </c>
      <c r="T48" s="6">
        <v>173.802097</v>
      </c>
      <c r="U48" s="4">
        <f>SUM(_xlfn.ANCHORARRAY(O48))/6</f>
        <v>362.84612799999996</v>
      </c>
      <c r="V48" s="3">
        <f>SUM(O48:S48)/5</f>
        <v>400.65493420000001</v>
      </c>
      <c r="W48" s="4">
        <f>SUM(O48:R48)/4</f>
        <v>413.08025175</v>
      </c>
    </row>
    <row r="49" spans="1:23" ht="15.75" thickBot="1" x14ac:dyDescent="0.3">
      <c r="A49" s="107" t="s">
        <v>40</v>
      </c>
      <c r="B49" s="108"/>
      <c r="C49" s="108"/>
      <c r="D49" s="108"/>
      <c r="E49" s="7">
        <f>SUM(E7,E12,E16,E47,E48)</f>
        <v>128220.12009100003</v>
      </c>
      <c r="F49" s="2">
        <f t="shared" ref="F49:N49" si="25">SUM(F7,F12,F16,F47,F48)</f>
        <v>149756.50163999997</v>
      </c>
      <c r="G49" s="2">
        <f t="shared" si="25"/>
        <v>135103.32453999997</v>
      </c>
      <c r="H49" s="2">
        <f t="shared" si="25"/>
        <v>135396.97431500003</v>
      </c>
      <c r="I49" s="2">
        <f t="shared" si="25"/>
        <v>135975.27991000001</v>
      </c>
      <c r="J49" s="2">
        <f t="shared" si="25"/>
        <v>153379.22346000001</v>
      </c>
      <c r="K49" s="2">
        <f t="shared" si="25"/>
        <v>120254.57692899997</v>
      </c>
      <c r="L49" s="2">
        <f t="shared" si="25"/>
        <v>148566.56210400001</v>
      </c>
      <c r="M49" s="2">
        <f t="shared" si="25"/>
        <v>137741.36847900003</v>
      </c>
      <c r="N49" s="8">
        <f t="shared" si="25"/>
        <v>138291.36435600001</v>
      </c>
      <c r="O49" s="7"/>
      <c r="P49" s="2"/>
      <c r="Q49" s="2"/>
      <c r="R49" s="2"/>
      <c r="S49" s="2"/>
      <c r="T49" s="8"/>
      <c r="U49" s="14">
        <f>SUM(U48,U47,U16,U12,U7)</f>
        <v>163975.96402183332</v>
      </c>
      <c r="V49" s="47">
        <f t="shared" ref="V49:W49" si="26">SUM(V48,V47,V16,V12,V7)</f>
        <v>170567.08250620001</v>
      </c>
      <c r="W49" s="14">
        <f t="shared" si="26"/>
        <v>177243.982323</v>
      </c>
    </row>
    <row r="50" spans="1:23" x14ac:dyDescent="0.25">
      <c r="B50" t="s">
        <v>58</v>
      </c>
      <c r="E50" s="1"/>
      <c r="F50" s="1"/>
      <c r="G50" s="1"/>
      <c r="H50" s="1"/>
      <c r="I50" s="1"/>
      <c r="J50" s="1"/>
      <c r="K50" s="1"/>
      <c r="L50" s="1"/>
      <c r="M50" s="1"/>
      <c r="N50" s="1"/>
      <c r="O50" s="3"/>
      <c r="P50" s="3"/>
      <c r="Q50" s="3"/>
      <c r="R50"/>
      <c r="S50"/>
      <c r="T50"/>
      <c r="U50"/>
      <c r="V50"/>
      <c r="W50"/>
    </row>
    <row r="51" spans="1:23" ht="81.75" customHeight="1" x14ac:dyDescent="0.25">
      <c r="B51" s="106" t="s">
        <v>106</v>
      </c>
      <c r="C51" s="106"/>
      <c r="D51" s="106"/>
      <c r="E51" s="106"/>
      <c r="F51" s="106"/>
      <c r="G51" s="106"/>
      <c r="H51" s="106"/>
      <c r="I51" s="106"/>
      <c r="J51" s="106"/>
      <c r="K51" s="106"/>
      <c r="L51" s="106"/>
      <c r="M51" s="106"/>
      <c r="N51" s="106"/>
      <c r="O51" s="106"/>
      <c r="P51" s="106"/>
      <c r="Q51" s="106"/>
      <c r="R51" s="106"/>
      <c r="S51" s="106"/>
      <c r="T51" s="106"/>
      <c r="U51" s="106"/>
      <c r="V51" s="106"/>
      <c r="W51" s="106"/>
    </row>
    <row r="52" spans="1:23" x14ac:dyDescent="0.25">
      <c r="B52" t="s">
        <v>54</v>
      </c>
    </row>
  </sheetData>
  <autoFilter ref="A4:W48" xr:uid="{FAC667C7-3776-41BA-9E3D-BA8EB8AC41A3}"/>
  <sortState xmlns:xlrd2="http://schemas.microsoft.com/office/spreadsheetml/2017/richdata2" ref="A5:V46">
    <sortCondition ref="A5:A46"/>
    <sortCondition ref="B5:B46"/>
  </sortState>
  <mergeCells count="6">
    <mergeCell ref="B51:W51"/>
    <mergeCell ref="A49:D49"/>
    <mergeCell ref="A47:D47"/>
    <mergeCell ref="A7:D7"/>
    <mergeCell ref="A12:D12"/>
    <mergeCell ref="A16:D16"/>
  </mergeCells>
  <phoneticPr fontId="2" type="noConversion"/>
  <conditionalFormatting sqref="E17:N46 E5:N6 E8:N11 E13:N15 E48:N49">
    <cfRule type="expression" dxfId="6" priority="3">
      <formula>AND(ISNUMBER(E5),E5&gt;=LARGE($E5:$N5,MIN(6,COUNT($E5:$N5))))</formula>
    </cfRule>
  </conditionalFormatting>
  <conditionalFormatting sqref="E17:W46">
    <cfRule type="cellIs" dxfId="5" priority="1" operator="greaterThanOrEqual">
      <formula>3500</formula>
    </cfRule>
  </conditionalFormatting>
  <pageMargins left="0.7" right="0.7" top="0.75" bottom="0.75" header="0.3" footer="0.3"/>
  <ignoredErrors>
    <ignoredError sqref="E7 F7:N7" formulaRange="1"/>
    <ignoredError sqref="U47:W47 U7:W7 U12:W12 U16:W16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EF84E-B47A-4704-A81E-532FF7B2BBE1}">
  <dimension ref="A1:W52"/>
  <sheetViews>
    <sheetView zoomScaleNormal="100" workbookViewId="0">
      <pane ySplit="4" topLeftCell="A5" activePane="bottomLeft" state="frozen"/>
      <selection pane="bottomLeft" activeCell="B51" sqref="B51:R51"/>
    </sheetView>
  </sheetViews>
  <sheetFormatPr defaultColWidth="27" defaultRowHeight="15" x14ac:dyDescent="0.25"/>
  <cols>
    <col min="1" max="1" width="5.140625" bestFit="1" customWidth="1"/>
    <col min="2" max="2" width="29.140625" customWidth="1"/>
    <col min="3" max="3" width="11.85546875" bestFit="1" customWidth="1"/>
    <col min="4" max="4" width="16.140625" bestFit="1" customWidth="1"/>
    <col min="5" max="14" width="14.28515625" customWidth="1"/>
    <col min="15" max="17" width="16.28515625" style="3" customWidth="1"/>
    <col min="18" max="18" width="16.28515625" customWidth="1"/>
  </cols>
  <sheetData>
    <row r="1" spans="1:18" x14ac:dyDescent="0.25">
      <c r="B1" t="s">
        <v>81</v>
      </c>
    </row>
    <row r="2" spans="1:18" ht="16.5" thickBot="1" x14ac:dyDescent="0.3">
      <c r="B2" s="16" t="s">
        <v>56</v>
      </c>
      <c r="C2" s="16"/>
      <c r="D2" s="16"/>
      <c r="Q2" s="15"/>
    </row>
    <row r="3" spans="1:18" ht="15.75" thickBot="1" x14ac:dyDescent="0.3">
      <c r="B3" s="12"/>
      <c r="C3" s="12"/>
      <c r="D3" s="12"/>
      <c r="E3" s="9"/>
      <c r="F3" s="10"/>
      <c r="G3" s="10"/>
      <c r="H3" s="10"/>
      <c r="I3" s="10" t="s">
        <v>55</v>
      </c>
      <c r="J3" s="10"/>
      <c r="K3" s="10"/>
      <c r="L3" s="10"/>
      <c r="M3" s="10"/>
      <c r="N3" s="11"/>
    </row>
    <row r="4" spans="1:18" ht="15.75" thickBot="1" x14ac:dyDescent="0.3">
      <c r="A4" s="38" t="s">
        <v>77</v>
      </c>
      <c r="B4" s="38" t="s">
        <v>41</v>
      </c>
      <c r="C4" s="10" t="s">
        <v>61</v>
      </c>
      <c r="D4" s="38" t="s">
        <v>100</v>
      </c>
      <c r="E4" s="35">
        <v>2015</v>
      </c>
      <c r="F4" s="64">
        <v>2016</v>
      </c>
      <c r="G4" s="64">
        <v>2017</v>
      </c>
      <c r="H4" s="64">
        <v>2018</v>
      </c>
      <c r="I4" s="64">
        <v>2019</v>
      </c>
      <c r="J4" s="64">
        <v>2020</v>
      </c>
      <c r="K4" s="64">
        <v>2021</v>
      </c>
      <c r="L4" s="64">
        <v>2022</v>
      </c>
      <c r="M4" s="64">
        <v>2023</v>
      </c>
      <c r="N4" s="64">
        <v>2024</v>
      </c>
      <c r="O4" s="37" t="s">
        <v>103</v>
      </c>
      <c r="P4" s="46" t="s">
        <v>51</v>
      </c>
      <c r="Q4" s="37" t="s">
        <v>52</v>
      </c>
      <c r="R4" s="67" t="s">
        <v>53</v>
      </c>
    </row>
    <row r="5" spans="1:18" x14ac:dyDescent="0.25">
      <c r="A5" s="74">
        <v>1</v>
      </c>
      <c r="B5" s="75" t="s">
        <v>12</v>
      </c>
      <c r="C5" s="76" t="str">
        <f>VLOOKUP(A5,'GTM-EU Proposals'!$A$3:$D$12,3,0)</f>
        <v>A</v>
      </c>
      <c r="D5" s="77">
        <f>VLOOKUP(A5,'GTM-EU Proposals'!$A$3:$D$12,4,0)</f>
        <v>30298.9</v>
      </c>
      <c r="E5" s="78">
        <v>43377.290170000015</v>
      </c>
      <c r="F5" s="79">
        <v>47163.068649999987</v>
      </c>
      <c r="G5" s="79">
        <v>39643.260949999982</v>
      </c>
      <c r="H5" s="79">
        <v>37236.931601000011</v>
      </c>
      <c r="I5" s="79">
        <v>34296.247001000003</v>
      </c>
      <c r="J5" s="79">
        <v>37423.343305999995</v>
      </c>
      <c r="K5" s="79">
        <v>24152.046508999996</v>
      </c>
      <c r="L5" s="79">
        <v>30064.575070000003</v>
      </c>
      <c r="M5" s="79">
        <v>26045.996005999994</v>
      </c>
      <c r="N5" s="79">
        <v>31071.245185</v>
      </c>
      <c r="O5" s="81">
        <f>AVERAGE(E5:N5)</f>
        <v>35047.400444799998</v>
      </c>
      <c r="P5" s="82">
        <f>AVERAGE(I5:N5)</f>
        <v>30508.908846166669</v>
      </c>
      <c r="Q5" s="81">
        <f>AVERAGE(J5:N5)</f>
        <v>29751.4412152</v>
      </c>
      <c r="R5" s="89">
        <f>AVERAGE(K5:N5)</f>
        <v>27833.465692500002</v>
      </c>
    </row>
    <row r="6" spans="1:18" x14ac:dyDescent="0.25">
      <c r="A6" s="39">
        <v>2</v>
      </c>
      <c r="B6" t="s">
        <v>16</v>
      </c>
      <c r="C6" s="40" t="str">
        <f>VLOOKUP(A6,'GTM-EU Proposals'!$A$3:$D$12,3,0)</f>
        <v>A</v>
      </c>
      <c r="D6" s="41">
        <f>VLOOKUP(A6,'GTM-EU Proposals'!$A$3:$D$12,4,0)</f>
        <v>25540.6</v>
      </c>
      <c r="E6" s="5">
        <v>19659</v>
      </c>
      <c r="F6" s="1">
        <v>20217.599999999999</v>
      </c>
      <c r="G6" s="1">
        <v>20398.400000000001</v>
      </c>
      <c r="H6" s="1">
        <v>24346</v>
      </c>
      <c r="I6" s="1">
        <v>26242.5</v>
      </c>
      <c r="J6" s="1">
        <v>26435</v>
      </c>
      <c r="K6" s="1">
        <v>21263.5</v>
      </c>
      <c r="L6" s="1">
        <v>29550</v>
      </c>
      <c r="M6" s="1">
        <v>22159</v>
      </c>
      <c r="N6" s="1">
        <v>25452</v>
      </c>
      <c r="O6" s="4">
        <f>AVERAGE(E6:N6)</f>
        <v>23572.3</v>
      </c>
      <c r="P6" s="3">
        <f>AVERAGE(I6:N6)</f>
        <v>25183.666666666668</v>
      </c>
      <c r="Q6" s="4">
        <f>AVERAGE(J6:N6)</f>
        <v>24971.9</v>
      </c>
      <c r="R6" s="72">
        <f>AVERAGE(K6:N6)</f>
        <v>24606.125</v>
      </c>
    </row>
    <row r="7" spans="1:18" ht="15.75" thickBot="1" x14ac:dyDescent="0.3">
      <c r="A7" s="109" t="s">
        <v>79</v>
      </c>
      <c r="B7" s="110"/>
      <c r="C7" s="110"/>
      <c r="D7" s="110"/>
      <c r="E7" s="83">
        <f>SUM(E5:E6)</f>
        <v>63036.290170000015</v>
      </c>
      <c r="F7" s="84">
        <f t="shared" ref="F7:R7" si="0">SUM(F5:F6)</f>
        <v>67380.668649999978</v>
      </c>
      <c r="G7" s="84">
        <f t="shared" si="0"/>
        <v>60041.660949999983</v>
      </c>
      <c r="H7" s="84">
        <f t="shared" si="0"/>
        <v>61582.931601000011</v>
      </c>
      <c r="I7" s="84">
        <f t="shared" si="0"/>
        <v>60538.747001000003</v>
      </c>
      <c r="J7" s="84">
        <f t="shared" si="0"/>
        <v>63858.343305999995</v>
      </c>
      <c r="K7" s="84">
        <f t="shared" si="0"/>
        <v>45415.546508999993</v>
      </c>
      <c r="L7" s="84">
        <f t="shared" si="0"/>
        <v>59614.575070000006</v>
      </c>
      <c r="M7" s="84">
        <f t="shared" si="0"/>
        <v>48204.996005999994</v>
      </c>
      <c r="N7" s="84">
        <f t="shared" si="0"/>
        <v>56523.245185</v>
      </c>
      <c r="O7" s="86">
        <f t="shared" si="0"/>
        <v>58619.700444799993</v>
      </c>
      <c r="P7" s="84">
        <f t="shared" si="0"/>
        <v>55692.57551283334</v>
      </c>
      <c r="Q7" s="86">
        <f t="shared" si="0"/>
        <v>54723.341215200002</v>
      </c>
      <c r="R7" s="85">
        <f t="shared" si="0"/>
        <v>52439.590692500002</v>
      </c>
    </row>
    <row r="8" spans="1:18" x14ac:dyDescent="0.25">
      <c r="A8" s="39">
        <v>3</v>
      </c>
      <c r="B8" t="s">
        <v>3</v>
      </c>
      <c r="C8" s="40" t="str">
        <f>VLOOKUP(A8,'GTM-EU Proposals'!$A$3:$D$12,3,0)</f>
        <v>B</v>
      </c>
      <c r="D8" s="41">
        <f>VLOOKUP(A8,'GTM-EU Proposals'!$A$3:$D$12,4,0)</f>
        <v>14072.6</v>
      </c>
      <c r="E8" s="5">
        <v>13643.343430000001</v>
      </c>
      <c r="F8" s="1">
        <v>16681.77536</v>
      </c>
      <c r="G8" s="1">
        <v>18362.306480000003</v>
      </c>
      <c r="H8" s="1">
        <v>16381.177</v>
      </c>
      <c r="I8" s="1">
        <v>12907.16</v>
      </c>
      <c r="J8" s="1">
        <v>13183.011</v>
      </c>
      <c r="K8" s="1">
        <v>13663.996999999999</v>
      </c>
      <c r="L8" s="1">
        <v>15716</v>
      </c>
      <c r="M8" s="1">
        <v>18894</v>
      </c>
      <c r="N8" s="1">
        <v>17729.408439000003</v>
      </c>
      <c r="O8" s="4">
        <f>AVERAGE(E8:N8)</f>
        <v>15716.2178709</v>
      </c>
      <c r="P8" s="3">
        <f>AVERAGE(I8:N8)</f>
        <v>15348.929406500001</v>
      </c>
      <c r="Q8" s="4">
        <f>AVERAGE(J8:N8)</f>
        <v>15837.283287800001</v>
      </c>
      <c r="R8" s="72">
        <f>AVERAGE(K8:N8)</f>
        <v>16500.851359750002</v>
      </c>
    </row>
    <row r="9" spans="1:18" x14ac:dyDescent="0.25">
      <c r="A9" s="39">
        <v>4</v>
      </c>
      <c r="B9" t="s">
        <v>30</v>
      </c>
      <c r="C9" s="40" t="str">
        <f>VLOOKUP(A9,'GTM-EU Proposals'!$A$3:$D$12,3,0)</f>
        <v>B</v>
      </c>
      <c r="D9" s="41">
        <f>VLOOKUP(A9,'GTM-EU Proposals'!$A$3:$D$12,4,0)</f>
        <v>10613.8</v>
      </c>
      <c r="E9" s="5">
        <v>3412.3580000000002</v>
      </c>
      <c r="F9" s="1">
        <v>6167.9639999999999</v>
      </c>
      <c r="G9" s="1">
        <v>5090.2820000000002</v>
      </c>
      <c r="H9" s="1">
        <v>6175.1810000000005</v>
      </c>
      <c r="I9" s="1">
        <v>8244.871000000001</v>
      </c>
      <c r="J9" s="1">
        <v>10376.424000000001</v>
      </c>
      <c r="K9" s="1">
        <v>9712.1580009999998</v>
      </c>
      <c r="L9" s="1">
        <v>12013.144999</v>
      </c>
      <c r="M9" s="1">
        <v>8568.4162930000002</v>
      </c>
      <c r="N9" s="1">
        <v>1421.63</v>
      </c>
      <c r="O9" s="4">
        <f t="shared" ref="O9:O11" si="1">AVERAGE(E9:N9)</f>
        <v>7118.2429293000005</v>
      </c>
      <c r="P9" s="3">
        <f t="shared" ref="P9:P11" si="2">AVERAGE(I9:N9)</f>
        <v>8389.440715499999</v>
      </c>
      <c r="Q9" s="4">
        <f t="shared" ref="Q9:Q11" si="3">AVERAGE(J9:N9)</f>
        <v>8418.3546585999993</v>
      </c>
      <c r="R9" s="72">
        <f t="shared" ref="R9:R11" si="4">AVERAGE(K9:N9)</f>
        <v>7928.8373232500007</v>
      </c>
    </row>
    <row r="10" spans="1:18" x14ac:dyDescent="0.25">
      <c r="A10" s="39">
        <v>5</v>
      </c>
      <c r="B10" t="s">
        <v>32</v>
      </c>
      <c r="C10" s="40" t="str">
        <f>VLOOKUP(A10,'GTM-EU Proposals'!$A$3:$D$12,3,0)</f>
        <v>B</v>
      </c>
      <c r="D10" s="41">
        <f>VLOOKUP(A10,'GTM-EU Proposals'!$A$3:$D$12,4,0)</f>
        <v>8534.2999999999993</v>
      </c>
      <c r="E10" s="5">
        <v>1883.15</v>
      </c>
      <c r="F10" s="1">
        <v>6850.0387999999994</v>
      </c>
      <c r="G10" s="1">
        <v>3956.9247750000004</v>
      </c>
      <c r="H10" s="1">
        <v>5029.2460000000001</v>
      </c>
      <c r="I10" s="1">
        <v>8160.6110000000008</v>
      </c>
      <c r="J10" s="1">
        <v>8177.3519610000003</v>
      </c>
      <c r="K10" s="1">
        <v>8227.6165710000005</v>
      </c>
      <c r="L10" s="1">
        <v>9407.2439670000003</v>
      </c>
      <c r="M10" s="1">
        <v>17027.174999999999</v>
      </c>
      <c r="N10" s="1">
        <v>15164.492928</v>
      </c>
      <c r="O10" s="4">
        <f t="shared" si="1"/>
        <v>8388.385100200001</v>
      </c>
      <c r="P10" s="3">
        <f t="shared" si="2"/>
        <v>11027.415237833333</v>
      </c>
      <c r="Q10" s="4">
        <f t="shared" si="3"/>
        <v>11600.776085400001</v>
      </c>
      <c r="R10" s="72">
        <f t="shared" si="4"/>
        <v>12456.632116499999</v>
      </c>
    </row>
    <row r="11" spans="1:18" x14ac:dyDescent="0.25">
      <c r="A11" s="39">
        <v>6</v>
      </c>
      <c r="B11" t="s">
        <v>2</v>
      </c>
      <c r="C11" s="40" t="str">
        <f>VLOOKUP(A11,'GTM-EU Proposals'!$A$3:$D$12,3,0)</f>
        <v>B</v>
      </c>
      <c r="D11" s="41">
        <f>VLOOKUP(A11,'GTM-EU Proposals'!$A$3:$D$12,4,0)</f>
        <v>9143.7999999999993</v>
      </c>
      <c r="E11" s="5">
        <v>7131.8539999999994</v>
      </c>
      <c r="F11" s="1">
        <v>5659.8769999999995</v>
      </c>
      <c r="G11" s="1">
        <v>6169.6779999999999</v>
      </c>
      <c r="H11" s="1">
        <v>8743.4250000000011</v>
      </c>
      <c r="I11" s="1">
        <v>10107.127</v>
      </c>
      <c r="J11" s="1">
        <v>9340.9719999999979</v>
      </c>
      <c r="K11" s="1">
        <v>8196.8739999999998</v>
      </c>
      <c r="L11" s="1">
        <v>10117.881000000001</v>
      </c>
      <c r="M11" s="1">
        <v>9647.3989999999994</v>
      </c>
      <c r="N11" s="1">
        <v>13612.592000000001</v>
      </c>
      <c r="O11" s="4">
        <f t="shared" si="1"/>
        <v>8872.7679000000007</v>
      </c>
      <c r="P11" s="3">
        <f t="shared" si="2"/>
        <v>10170.474166666667</v>
      </c>
      <c r="Q11" s="4">
        <f t="shared" si="3"/>
        <v>10183.143599999999</v>
      </c>
      <c r="R11" s="72">
        <f t="shared" si="4"/>
        <v>10393.6865</v>
      </c>
    </row>
    <row r="12" spans="1:18" ht="15.75" thickBot="1" x14ac:dyDescent="0.3">
      <c r="A12" s="111" t="s">
        <v>80</v>
      </c>
      <c r="B12" s="112"/>
      <c r="C12" s="112"/>
      <c r="D12" s="112"/>
      <c r="E12" s="42">
        <f>SUM(E8:E11)</f>
        <v>26070.705430000002</v>
      </c>
      <c r="F12" s="61">
        <f t="shared" ref="F12:R12" si="5">SUM(F8:F11)</f>
        <v>35359.655159999995</v>
      </c>
      <c r="G12" s="61">
        <f t="shared" si="5"/>
        <v>33579.191254999998</v>
      </c>
      <c r="H12" s="61">
        <f t="shared" si="5"/>
        <v>36329.029000000002</v>
      </c>
      <c r="I12" s="61">
        <f t="shared" si="5"/>
        <v>39419.769</v>
      </c>
      <c r="J12" s="61">
        <f t="shared" si="5"/>
        <v>41077.758961</v>
      </c>
      <c r="K12" s="61">
        <f t="shared" si="5"/>
        <v>39800.645571999994</v>
      </c>
      <c r="L12" s="61">
        <f t="shared" si="5"/>
        <v>47254.269966</v>
      </c>
      <c r="M12" s="61">
        <f t="shared" si="5"/>
        <v>54136.990293000003</v>
      </c>
      <c r="N12" s="61">
        <f t="shared" si="5"/>
        <v>47928.123367000007</v>
      </c>
      <c r="O12" s="45">
        <f t="shared" si="5"/>
        <v>40095.613800400002</v>
      </c>
      <c r="P12" s="61">
        <f t="shared" si="5"/>
        <v>44936.259526499998</v>
      </c>
      <c r="Q12" s="45">
        <f t="shared" si="5"/>
        <v>46039.557631799995</v>
      </c>
      <c r="R12" s="43">
        <f t="shared" si="5"/>
        <v>47280.007299500008</v>
      </c>
    </row>
    <row r="13" spans="1:18" x14ac:dyDescent="0.25">
      <c r="A13" s="74">
        <v>7</v>
      </c>
      <c r="B13" s="75" t="s">
        <v>11</v>
      </c>
      <c r="C13" s="76" t="str">
        <f>VLOOKUP(A13,'GTM-EU Proposals'!$A$3:$D$12,3,0)</f>
        <v>C</v>
      </c>
      <c r="D13" s="77">
        <f>VLOOKUP(A13,'GTM-EU Proposals'!$A$3:$D$12,4,0)</f>
        <v>7099.2</v>
      </c>
      <c r="E13" s="78">
        <v>2781</v>
      </c>
      <c r="F13" s="79">
        <v>8633</v>
      </c>
      <c r="G13" s="79">
        <v>6317.9630000000006</v>
      </c>
      <c r="H13" s="79">
        <v>5574.1459999999988</v>
      </c>
      <c r="I13" s="79">
        <v>3976.056</v>
      </c>
      <c r="J13" s="79">
        <v>8812.85</v>
      </c>
      <c r="K13" s="79">
        <v>6336.599999</v>
      </c>
      <c r="L13" s="79">
        <v>6322.4299990000009</v>
      </c>
      <c r="M13" s="79">
        <v>4577.78</v>
      </c>
      <c r="N13" s="79">
        <v>7027.1900000000005</v>
      </c>
      <c r="O13" s="81">
        <f t="shared" ref="O13" si="6">AVERAGE(E13:N13)</f>
        <v>6035.9014998000002</v>
      </c>
      <c r="P13" s="82">
        <f t="shared" ref="P13" si="7">AVERAGE(I13:N13)</f>
        <v>6175.4843330000003</v>
      </c>
      <c r="Q13" s="81">
        <f t="shared" ref="Q13" si="8">AVERAGE(J13:N13)</f>
        <v>6615.3699995999996</v>
      </c>
      <c r="R13" s="89">
        <f t="shared" ref="R13" si="9">AVERAGE(K13:N13)</f>
        <v>6065.9999994999998</v>
      </c>
    </row>
    <row r="14" spans="1:18" x14ac:dyDescent="0.25">
      <c r="A14" s="39">
        <v>8</v>
      </c>
      <c r="B14" t="s">
        <v>10</v>
      </c>
      <c r="C14" s="40" t="str">
        <f>VLOOKUP(A14,'GTM-EU Proposals'!$A$3:$D$12,3,0)</f>
        <v>C</v>
      </c>
      <c r="D14" s="41">
        <f>VLOOKUP(A14,'GTM-EU Proposals'!$A$3:$D$12,4,0)</f>
        <v>6612.3</v>
      </c>
      <c r="E14" s="5">
        <v>6267.32</v>
      </c>
      <c r="F14" s="1">
        <v>8011.6059999999998</v>
      </c>
      <c r="G14" s="1">
        <v>6661.2820000000002</v>
      </c>
      <c r="H14" s="1">
        <v>7615.3149999999996</v>
      </c>
      <c r="I14" s="1">
        <v>7773.0349999999999</v>
      </c>
      <c r="J14" s="1">
        <v>9081.1299999999992</v>
      </c>
      <c r="K14" s="1">
        <v>7795.8331659999994</v>
      </c>
      <c r="L14" s="1">
        <v>3122.1729999999998</v>
      </c>
      <c r="M14" s="1">
        <v>1249.9000000000001</v>
      </c>
      <c r="N14" s="1"/>
      <c r="O14" s="4">
        <f t="shared" ref="O14:O15" si="10">AVERAGE(E14:N14)</f>
        <v>6397.5104628888885</v>
      </c>
      <c r="P14" s="3">
        <f t="shared" ref="P14:P15" si="11">AVERAGE(I14:N14)</f>
        <v>5804.4142332000001</v>
      </c>
      <c r="Q14" s="4">
        <f t="shared" ref="Q14:Q15" si="12">AVERAGE(J14:N14)</f>
        <v>5312.2590414999995</v>
      </c>
      <c r="R14" s="72">
        <f t="shared" ref="R14:R15" si="13">AVERAGE(K14:N14)</f>
        <v>4055.9687219999996</v>
      </c>
    </row>
    <row r="15" spans="1:18" x14ac:dyDescent="0.25">
      <c r="A15" s="39">
        <v>9</v>
      </c>
      <c r="B15" t="s">
        <v>38</v>
      </c>
      <c r="C15" s="40" t="str">
        <f>VLOOKUP(A15,'GTM-EU Proposals'!$A$3:$D$12,3,0)</f>
        <v>C</v>
      </c>
      <c r="D15" s="41">
        <f>VLOOKUP(A15,'GTM-EU Proposals'!$A$3:$D$12,4,0)</f>
        <v>5084.5</v>
      </c>
      <c r="E15" s="5">
        <v>2797.9040000000005</v>
      </c>
      <c r="F15" s="1">
        <v>4103.8879999999999</v>
      </c>
      <c r="G15" s="1">
        <v>4444.1070000000009</v>
      </c>
      <c r="H15" s="1">
        <v>2720.4309999999996</v>
      </c>
      <c r="I15" s="1">
        <v>2625.1749999999997</v>
      </c>
      <c r="J15" s="1">
        <v>3661.9290000000001</v>
      </c>
      <c r="K15" s="1">
        <v>3960.39</v>
      </c>
      <c r="L15" s="1">
        <v>7755.9369999999999</v>
      </c>
      <c r="M15" s="1">
        <v>3093.4080000000004</v>
      </c>
      <c r="N15" s="1">
        <v>3047.9490000000001</v>
      </c>
      <c r="O15" s="4">
        <f t="shared" si="10"/>
        <v>3821.1118000000001</v>
      </c>
      <c r="P15" s="3">
        <f t="shared" si="11"/>
        <v>4024.1313333333328</v>
      </c>
      <c r="Q15" s="4">
        <f t="shared" si="12"/>
        <v>4303.9225999999999</v>
      </c>
      <c r="R15" s="72">
        <f t="shared" si="13"/>
        <v>4464.4210000000003</v>
      </c>
    </row>
    <row r="16" spans="1:18" ht="15.75" thickBot="1" x14ac:dyDescent="0.3">
      <c r="A16" s="109" t="s">
        <v>101</v>
      </c>
      <c r="B16" s="110"/>
      <c r="C16" s="110"/>
      <c r="D16" s="110"/>
      <c r="E16" s="83">
        <f>SUM(E13:E15)</f>
        <v>11846.224</v>
      </c>
      <c r="F16" s="84">
        <f t="shared" ref="F16:R16" si="14">SUM(F13:F15)</f>
        <v>20748.493999999999</v>
      </c>
      <c r="G16" s="84">
        <f t="shared" si="14"/>
        <v>17423.352000000003</v>
      </c>
      <c r="H16" s="84">
        <f t="shared" si="14"/>
        <v>15909.892</v>
      </c>
      <c r="I16" s="84">
        <f t="shared" si="14"/>
        <v>14374.266</v>
      </c>
      <c r="J16" s="84">
        <f t="shared" si="14"/>
        <v>21555.909</v>
      </c>
      <c r="K16" s="84">
        <f t="shared" si="14"/>
        <v>18092.823164999998</v>
      </c>
      <c r="L16" s="84">
        <f t="shared" si="14"/>
        <v>17200.539999000001</v>
      </c>
      <c r="M16" s="84">
        <f t="shared" si="14"/>
        <v>8921.0879999999997</v>
      </c>
      <c r="N16" s="84">
        <f t="shared" si="14"/>
        <v>10075.139000000001</v>
      </c>
      <c r="O16" s="86">
        <f t="shared" si="14"/>
        <v>16254.52376268889</v>
      </c>
      <c r="P16" s="84">
        <f t="shared" si="14"/>
        <v>16004.029899533334</v>
      </c>
      <c r="Q16" s="86">
        <f t="shared" si="14"/>
        <v>16231.551641099999</v>
      </c>
      <c r="R16" s="85">
        <f t="shared" si="14"/>
        <v>14586.3897215</v>
      </c>
    </row>
    <row r="17" spans="1:18" x14ac:dyDescent="0.25">
      <c r="A17" s="39">
        <v>10</v>
      </c>
      <c r="B17" t="s">
        <v>0</v>
      </c>
      <c r="C17" s="40" t="s">
        <v>84</v>
      </c>
      <c r="D17" s="88">
        <f>'GTM-EU Proposals'!$F$13</f>
        <v>3500</v>
      </c>
      <c r="E17" s="5"/>
      <c r="F17" s="1"/>
      <c r="G17" s="1">
        <v>1.5820000000000001</v>
      </c>
      <c r="H17" s="1">
        <v>2.8</v>
      </c>
      <c r="I17" s="1">
        <v>0</v>
      </c>
      <c r="J17" s="1">
        <v>1.2723800000000001</v>
      </c>
      <c r="K17" s="1">
        <v>7.7499899999999995</v>
      </c>
      <c r="L17" s="1">
        <v>14.725</v>
      </c>
      <c r="M17" s="1">
        <v>5.0759999999999996</v>
      </c>
      <c r="N17" s="1">
        <v>8.6750000000000007</v>
      </c>
      <c r="O17" s="4">
        <f t="shared" ref="O17" si="15">AVERAGE(E17:N17)</f>
        <v>5.2350462499999999</v>
      </c>
      <c r="P17" s="3">
        <f t="shared" ref="P17" si="16">AVERAGE(I17:N17)</f>
        <v>6.2497283333333327</v>
      </c>
      <c r="Q17" s="4">
        <f t="shared" ref="Q17" si="17">AVERAGE(J17:N17)</f>
        <v>7.4996739999999988</v>
      </c>
      <c r="R17" s="72">
        <f t="shared" ref="R17" si="18">AVERAGE(K17:N17)</f>
        <v>9.056497499999999</v>
      </c>
    </row>
    <row r="18" spans="1:18" x14ac:dyDescent="0.25">
      <c r="A18" s="39">
        <v>11</v>
      </c>
      <c r="B18" t="s">
        <v>1</v>
      </c>
      <c r="C18" s="40" t="s">
        <v>84</v>
      </c>
      <c r="D18" s="88">
        <f>'GTM-EU Proposals'!$F$13</f>
        <v>3500</v>
      </c>
      <c r="E18" s="5">
        <v>262.279</v>
      </c>
      <c r="F18" s="1">
        <v>324.25099999999998</v>
      </c>
      <c r="G18" s="1">
        <v>269.51900000000001</v>
      </c>
      <c r="H18" s="1">
        <v>248.28399999999999</v>
      </c>
      <c r="I18" s="1">
        <v>121.056</v>
      </c>
      <c r="J18" s="1">
        <v>173.096</v>
      </c>
      <c r="K18" s="1">
        <v>212.495</v>
      </c>
      <c r="L18" s="1">
        <v>201.637</v>
      </c>
      <c r="M18" s="1">
        <v>236.64</v>
      </c>
      <c r="N18" s="1">
        <v>188.35309999999998</v>
      </c>
      <c r="O18" s="4">
        <f t="shared" ref="O18:O46" si="19">AVERAGE(E18:N18)</f>
        <v>223.76101</v>
      </c>
      <c r="P18" s="3">
        <f t="shared" ref="P18:P46" si="20">AVERAGE(I18:N18)</f>
        <v>188.87951666666666</v>
      </c>
      <c r="Q18" s="4">
        <f t="shared" ref="Q18:Q46" si="21">AVERAGE(J18:N18)</f>
        <v>202.44422</v>
      </c>
      <c r="R18" s="72">
        <f t="shared" ref="R18:R46" si="22">AVERAGE(K18:N18)</f>
        <v>209.78127499999999</v>
      </c>
    </row>
    <row r="19" spans="1:18" x14ac:dyDescent="0.25">
      <c r="A19" s="39">
        <v>12</v>
      </c>
      <c r="B19" t="s">
        <v>4</v>
      </c>
      <c r="C19" s="40" t="s">
        <v>84</v>
      </c>
      <c r="D19" s="88">
        <f>'GTM-EU Proposals'!$F$13</f>
        <v>3500</v>
      </c>
      <c r="E19" s="5">
        <v>7866.1089999999995</v>
      </c>
      <c r="F19" s="1">
        <v>6989.53</v>
      </c>
      <c r="G19" s="1">
        <v>2837.0497380000002</v>
      </c>
      <c r="H19" s="1">
        <v>5584.1112199999998</v>
      </c>
      <c r="I19" s="1">
        <v>3698.7501670000001</v>
      </c>
      <c r="J19" s="1">
        <v>6259.1959999999999</v>
      </c>
      <c r="K19" s="1">
        <v>2042.545948</v>
      </c>
      <c r="L19" s="1">
        <v>952.00757999999996</v>
      </c>
      <c r="M19" s="1">
        <v>326.964</v>
      </c>
      <c r="N19" s="1">
        <v>1209.547</v>
      </c>
      <c r="O19" s="4">
        <f t="shared" si="19"/>
        <v>3776.5810652999999</v>
      </c>
      <c r="P19" s="3">
        <f t="shared" si="20"/>
        <v>2414.8351158333335</v>
      </c>
      <c r="Q19" s="4">
        <f t="shared" si="21"/>
        <v>2158.0521055999998</v>
      </c>
      <c r="R19" s="72">
        <f t="shared" si="22"/>
        <v>1132.766132</v>
      </c>
    </row>
    <row r="20" spans="1:18" x14ac:dyDescent="0.25">
      <c r="A20" s="39">
        <v>13</v>
      </c>
      <c r="B20" t="s">
        <v>5</v>
      </c>
      <c r="C20" s="40" t="s">
        <v>84</v>
      </c>
      <c r="D20" s="88">
        <f>'GTM-EU Proposals'!$F$13</f>
        <v>3500</v>
      </c>
      <c r="E20" s="5">
        <v>59.013606000000003</v>
      </c>
      <c r="F20" s="1">
        <v>19.488688999999997</v>
      </c>
      <c r="G20" s="1">
        <v>193.07766099999998</v>
      </c>
      <c r="H20" s="1">
        <v>14.646455000000001</v>
      </c>
      <c r="I20" s="1">
        <v>108.171269</v>
      </c>
      <c r="J20" s="1">
        <v>75.077376000000001</v>
      </c>
      <c r="K20" s="1">
        <v>110.87202300000001</v>
      </c>
      <c r="L20" s="1">
        <v>198.67438599999997</v>
      </c>
      <c r="M20" s="1">
        <v>175.02158399999999</v>
      </c>
      <c r="N20" s="1">
        <v>162.80616799999999</v>
      </c>
      <c r="O20" s="4">
        <f t="shared" si="19"/>
        <v>111.68492169999999</v>
      </c>
      <c r="P20" s="3">
        <f t="shared" si="20"/>
        <v>138.43713433333332</v>
      </c>
      <c r="Q20" s="4">
        <f t="shared" si="21"/>
        <v>144.49030739999998</v>
      </c>
      <c r="R20" s="72">
        <f t="shared" si="22"/>
        <v>161.84354024999999</v>
      </c>
    </row>
    <row r="21" spans="1:18" x14ac:dyDescent="0.25">
      <c r="A21" s="39">
        <v>14</v>
      </c>
      <c r="B21" t="s">
        <v>6</v>
      </c>
      <c r="C21" s="40" t="s">
        <v>84</v>
      </c>
      <c r="D21" s="88">
        <f>'GTM-EU Proposals'!$F$13</f>
        <v>3500</v>
      </c>
      <c r="E21" s="5">
        <v>169.55100000000002</v>
      </c>
      <c r="F21" s="1">
        <v>467.74599999999998</v>
      </c>
      <c r="G21" s="1">
        <v>578.37900000000002</v>
      </c>
      <c r="H21" s="1">
        <v>359.45799999999997</v>
      </c>
      <c r="I21" s="1">
        <v>320.86200000000002</v>
      </c>
      <c r="J21" s="1">
        <v>461.12799999999993</v>
      </c>
      <c r="K21" s="1">
        <v>140.03200000000001</v>
      </c>
      <c r="L21" s="1">
        <v>528.59399999999994</v>
      </c>
      <c r="M21" s="1">
        <v>2444.3519999999999</v>
      </c>
      <c r="N21" s="1">
        <v>2746.7890000000002</v>
      </c>
      <c r="O21" s="4">
        <f t="shared" si="19"/>
        <v>821.68909999999994</v>
      </c>
      <c r="P21" s="3">
        <f t="shared" si="20"/>
        <v>1106.9594999999999</v>
      </c>
      <c r="Q21" s="4">
        <f t="shared" si="21"/>
        <v>1264.1790000000001</v>
      </c>
      <c r="R21" s="72">
        <f t="shared" si="22"/>
        <v>1464.94175</v>
      </c>
    </row>
    <row r="22" spans="1:18" x14ac:dyDescent="0.25">
      <c r="A22" s="39">
        <v>15</v>
      </c>
      <c r="B22" t="s">
        <v>7</v>
      </c>
      <c r="C22" s="40" t="s">
        <v>84</v>
      </c>
      <c r="D22" s="88">
        <f>'GTM-EU Proposals'!$F$13</f>
        <v>3500</v>
      </c>
      <c r="E22" s="5">
        <v>1220</v>
      </c>
      <c r="F22" s="1">
        <v>941.99999999999989</v>
      </c>
      <c r="G22" s="1">
        <v>776.00000000000011</v>
      </c>
      <c r="H22" s="1">
        <v>944.99999999999989</v>
      </c>
      <c r="I22" s="1">
        <v>736</v>
      </c>
      <c r="J22" s="1">
        <v>869.99999999999989</v>
      </c>
      <c r="K22" s="1">
        <v>468.00000000000006</v>
      </c>
      <c r="L22" s="1">
        <v>669</v>
      </c>
      <c r="M22" s="1">
        <v>873</v>
      </c>
      <c r="N22" s="1">
        <v>759.99999999999989</v>
      </c>
      <c r="O22" s="4">
        <f t="shared" si="19"/>
        <v>825.9</v>
      </c>
      <c r="P22" s="3">
        <f t="shared" si="20"/>
        <v>729.33333333333337</v>
      </c>
      <c r="Q22" s="4">
        <f t="shared" si="21"/>
        <v>728</v>
      </c>
      <c r="R22" s="72">
        <f t="shared" si="22"/>
        <v>692.5</v>
      </c>
    </row>
    <row r="23" spans="1:18" x14ac:dyDescent="0.25">
      <c r="A23" s="39">
        <v>16</v>
      </c>
      <c r="B23" t="s">
        <v>8</v>
      </c>
      <c r="C23" s="40" t="s">
        <v>84</v>
      </c>
      <c r="D23" s="88">
        <f>'GTM-EU Proposals'!$F$13</f>
        <v>3500</v>
      </c>
      <c r="E23" s="5">
        <v>116.81</v>
      </c>
      <c r="F23" s="1">
        <v>138.768</v>
      </c>
      <c r="G23" s="1">
        <v>183.072</v>
      </c>
      <c r="H23" s="1">
        <v>113.509</v>
      </c>
      <c r="I23" s="1">
        <v>74.310999999999993</v>
      </c>
      <c r="J23" s="1">
        <v>116.63950000000001</v>
      </c>
      <c r="K23" s="1">
        <v>150.24520000000001</v>
      </c>
      <c r="L23" s="1">
        <v>54.088630000000002</v>
      </c>
      <c r="M23" s="1">
        <v>51.58155</v>
      </c>
      <c r="N23" s="1">
        <v>114.637</v>
      </c>
      <c r="O23" s="4">
        <f t="shared" si="19"/>
        <v>111.36618800000001</v>
      </c>
      <c r="P23" s="3">
        <f t="shared" si="20"/>
        <v>93.583813333333339</v>
      </c>
      <c r="Q23" s="4">
        <f t="shared" si="21"/>
        <v>97.438376000000005</v>
      </c>
      <c r="R23" s="72">
        <f t="shared" si="22"/>
        <v>92.638094999999993</v>
      </c>
    </row>
    <row r="24" spans="1:18" x14ac:dyDescent="0.25">
      <c r="A24" s="39">
        <v>17</v>
      </c>
      <c r="B24" t="s">
        <v>9</v>
      </c>
      <c r="C24" s="40" t="s">
        <v>84</v>
      </c>
      <c r="D24" s="88">
        <f>'GTM-EU Proposals'!$F$13</f>
        <v>3500</v>
      </c>
      <c r="E24" s="5">
        <v>250.92598100000001</v>
      </c>
      <c r="F24" s="1">
        <v>314.916</v>
      </c>
      <c r="G24" s="1">
        <v>951.658367</v>
      </c>
      <c r="H24" s="1">
        <v>116.16464999999999</v>
      </c>
      <c r="I24" s="1">
        <v>2649.3720800000001</v>
      </c>
      <c r="J24" s="1">
        <v>4459.514228</v>
      </c>
      <c r="K24" s="1">
        <v>2117.1559999999999</v>
      </c>
      <c r="L24" s="1">
        <v>3336.2180000000003</v>
      </c>
      <c r="M24" s="1">
        <v>1434.4870000000001</v>
      </c>
      <c r="N24" s="1">
        <v>2637.2604649999998</v>
      </c>
      <c r="O24" s="4">
        <f t="shared" si="19"/>
        <v>1826.7672771000002</v>
      </c>
      <c r="P24" s="3">
        <f t="shared" si="20"/>
        <v>2772.3346288333337</v>
      </c>
      <c r="Q24" s="4">
        <f t="shared" si="21"/>
        <v>2796.9271386</v>
      </c>
      <c r="R24" s="72">
        <f t="shared" si="22"/>
        <v>2381.28036625</v>
      </c>
    </row>
    <row r="25" spans="1:18" x14ac:dyDescent="0.25">
      <c r="A25" s="39">
        <v>18</v>
      </c>
      <c r="B25" t="s">
        <v>13</v>
      </c>
      <c r="C25" s="40" t="s">
        <v>84</v>
      </c>
      <c r="D25" s="88">
        <f>'GTM-EU Proposals'!$F$13</f>
        <v>3500</v>
      </c>
      <c r="E25" s="5"/>
      <c r="F25" s="1"/>
      <c r="G25" s="1"/>
      <c r="H25" s="1">
        <v>0</v>
      </c>
      <c r="I25" s="1"/>
      <c r="J25" s="1"/>
      <c r="K25" s="1"/>
      <c r="L25" s="1"/>
      <c r="M25" s="1"/>
      <c r="N25" s="1"/>
      <c r="O25" s="4">
        <f t="shared" si="19"/>
        <v>0</v>
      </c>
      <c r="P25" s="3">
        <v>0</v>
      </c>
      <c r="Q25" s="4">
        <v>0</v>
      </c>
      <c r="R25" s="72">
        <v>0</v>
      </c>
    </row>
    <row r="26" spans="1:18" x14ac:dyDescent="0.25">
      <c r="A26" s="39">
        <v>19</v>
      </c>
      <c r="B26" t="s">
        <v>14</v>
      </c>
      <c r="C26" s="40" t="s">
        <v>84</v>
      </c>
      <c r="D26" s="88">
        <f>'GTM-EU Proposals'!$F$13</f>
        <v>3500</v>
      </c>
      <c r="E26" s="5"/>
      <c r="F26" s="1">
        <v>1</v>
      </c>
      <c r="G26" s="1">
        <v>3</v>
      </c>
      <c r="H26" s="1"/>
      <c r="I26" s="1"/>
      <c r="J26" s="1"/>
      <c r="K26" s="1"/>
      <c r="L26" s="1"/>
      <c r="M26" s="1"/>
      <c r="N26" s="1"/>
      <c r="O26" s="4">
        <f t="shared" si="19"/>
        <v>2</v>
      </c>
      <c r="P26" s="3">
        <v>0</v>
      </c>
      <c r="Q26" s="4">
        <v>0</v>
      </c>
      <c r="R26" s="72">
        <v>0</v>
      </c>
    </row>
    <row r="27" spans="1:18" x14ac:dyDescent="0.25">
      <c r="A27" s="39">
        <v>20</v>
      </c>
      <c r="B27" t="s">
        <v>15</v>
      </c>
      <c r="C27" s="40" t="s">
        <v>84</v>
      </c>
      <c r="D27" s="88">
        <f>'GTM-EU Proposals'!$F$13</f>
        <v>3500</v>
      </c>
      <c r="E27" s="5"/>
      <c r="F27" s="1"/>
      <c r="G27" s="1"/>
      <c r="H27" s="1"/>
      <c r="I27" s="1"/>
      <c r="J27" s="1">
        <v>0.72</v>
      </c>
      <c r="K27" s="1"/>
      <c r="L27" s="1"/>
      <c r="M27" s="1"/>
      <c r="N27" s="1"/>
      <c r="O27" s="4">
        <f t="shared" si="19"/>
        <v>0.72</v>
      </c>
      <c r="P27" s="3">
        <f t="shared" si="20"/>
        <v>0.72</v>
      </c>
      <c r="Q27" s="4">
        <f t="shared" si="21"/>
        <v>0.72</v>
      </c>
      <c r="R27" s="72">
        <v>0</v>
      </c>
    </row>
    <row r="28" spans="1:18" x14ac:dyDescent="0.25">
      <c r="A28" s="39">
        <v>21</v>
      </c>
      <c r="B28" t="s">
        <v>17</v>
      </c>
      <c r="C28" s="40" t="s">
        <v>84</v>
      </c>
      <c r="D28" s="88">
        <f>'GTM-EU Proposals'!$F$13</f>
        <v>3500</v>
      </c>
      <c r="E28" s="5">
        <v>1166.8028899999999</v>
      </c>
      <c r="F28" s="1">
        <v>1606.93362</v>
      </c>
      <c r="G28" s="1">
        <v>1257.38327</v>
      </c>
      <c r="H28" s="1">
        <v>1391.2574000000002</v>
      </c>
      <c r="I28" s="1">
        <v>818.38533000000007</v>
      </c>
      <c r="J28" s="1">
        <v>783.57567999999992</v>
      </c>
      <c r="K28" s="1">
        <v>286.54199999999997</v>
      </c>
      <c r="L28" s="1">
        <v>956.92700000000002</v>
      </c>
      <c r="M28" s="1">
        <v>2139.2743099999998</v>
      </c>
      <c r="N28" s="1">
        <v>1086.487014</v>
      </c>
      <c r="O28" s="4">
        <f t="shared" si="19"/>
        <v>1149.3568514000001</v>
      </c>
      <c r="P28" s="3">
        <f t="shared" si="20"/>
        <v>1011.8652223333333</v>
      </c>
      <c r="Q28" s="4">
        <f t="shared" si="21"/>
        <v>1050.5612008000001</v>
      </c>
      <c r="R28" s="72">
        <f t="shared" si="22"/>
        <v>1117.307581</v>
      </c>
    </row>
    <row r="29" spans="1:18" x14ac:dyDescent="0.25">
      <c r="A29" s="39">
        <v>22</v>
      </c>
      <c r="B29" t="s">
        <v>18</v>
      </c>
      <c r="C29" s="40" t="s">
        <v>84</v>
      </c>
      <c r="D29" s="88">
        <f>'GTM-EU Proposals'!$F$13</f>
        <v>3500</v>
      </c>
      <c r="E29" s="5">
        <v>5200.2619999999997</v>
      </c>
      <c r="F29" s="1">
        <v>2720.34</v>
      </c>
      <c r="G29" s="1">
        <v>3718.4470000000001</v>
      </c>
      <c r="H29" s="1">
        <v>2538.6349999999998</v>
      </c>
      <c r="I29" s="1">
        <v>2957.0439999999994</v>
      </c>
      <c r="J29" s="1">
        <v>2594.11</v>
      </c>
      <c r="K29" s="1">
        <v>1882.9489999999998</v>
      </c>
      <c r="L29" s="1">
        <v>4263.8728799999999</v>
      </c>
      <c r="M29" s="1">
        <v>2596.0146960000002</v>
      </c>
      <c r="N29" s="1"/>
      <c r="O29" s="4">
        <f t="shared" si="19"/>
        <v>3163.519397333333</v>
      </c>
      <c r="P29" s="3">
        <f t="shared" si="20"/>
        <v>2858.7981151999998</v>
      </c>
      <c r="Q29" s="4">
        <f t="shared" si="21"/>
        <v>2834.2366440000001</v>
      </c>
      <c r="R29" s="72">
        <f t="shared" si="22"/>
        <v>2914.2788586666666</v>
      </c>
    </row>
    <row r="30" spans="1:18" x14ac:dyDescent="0.25">
      <c r="A30" s="39">
        <v>23</v>
      </c>
      <c r="B30" t="s">
        <v>19</v>
      </c>
      <c r="C30" s="40" t="s">
        <v>84</v>
      </c>
      <c r="D30" s="88">
        <f>'GTM-EU Proposals'!$F$13</f>
        <v>3500</v>
      </c>
      <c r="E30" s="5">
        <v>8.7029999999999994</v>
      </c>
      <c r="F30" s="1">
        <v>6.2939999999999996</v>
      </c>
      <c r="G30" s="1"/>
      <c r="H30" s="1">
        <v>8.4529999999999994</v>
      </c>
      <c r="I30" s="1">
        <v>10.257999999999999</v>
      </c>
      <c r="J30" s="1">
        <v>8.3780000000000001</v>
      </c>
      <c r="K30" s="1">
        <v>6.7820999999999998</v>
      </c>
      <c r="L30" s="1">
        <v>4.3377499999999998</v>
      </c>
      <c r="M30" s="1">
        <v>0.93700000000000006</v>
      </c>
      <c r="N30" s="1">
        <v>1.2999999999999999E-2</v>
      </c>
      <c r="O30" s="4">
        <f t="shared" si="19"/>
        <v>6.017316666666666</v>
      </c>
      <c r="P30" s="3">
        <f t="shared" si="20"/>
        <v>5.1176416666666666</v>
      </c>
      <c r="Q30" s="4">
        <f t="shared" si="21"/>
        <v>4.0895700000000001</v>
      </c>
      <c r="R30" s="72">
        <f t="shared" si="22"/>
        <v>3.0174624999999997</v>
      </c>
    </row>
    <row r="31" spans="1:18" x14ac:dyDescent="0.25">
      <c r="A31" s="39">
        <v>24</v>
      </c>
      <c r="B31" t="s">
        <v>20</v>
      </c>
      <c r="C31" s="40" t="s">
        <v>84</v>
      </c>
      <c r="D31" s="88">
        <f>'GTM-EU Proposals'!$F$13</f>
        <v>3500</v>
      </c>
      <c r="E31" s="5"/>
      <c r="F31" s="1"/>
      <c r="G31" s="1"/>
      <c r="H31" s="1"/>
      <c r="I31" s="1"/>
      <c r="J31" s="1"/>
      <c r="K31" s="1">
        <v>322</v>
      </c>
      <c r="L31" s="1">
        <v>1327</v>
      </c>
      <c r="M31" s="1">
        <v>913</v>
      </c>
      <c r="N31" s="1">
        <v>378</v>
      </c>
      <c r="O31" s="4">
        <f t="shared" si="19"/>
        <v>735</v>
      </c>
      <c r="P31" s="3">
        <f t="shared" si="20"/>
        <v>735</v>
      </c>
      <c r="Q31" s="4">
        <f t="shared" si="21"/>
        <v>735</v>
      </c>
      <c r="R31" s="72">
        <f t="shared" si="22"/>
        <v>735</v>
      </c>
    </row>
    <row r="32" spans="1:18" x14ac:dyDescent="0.25">
      <c r="A32" s="39">
        <v>25</v>
      </c>
      <c r="B32" t="s">
        <v>21</v>
      </c>
      <c r="C32" s="40" t="s">
        <v>84</v>
      </c>
      <c r="D32" s="88">
        <f>'GTM-EU Proposals'!$F$13</f>
        <v>3500</v>
      </c>
      <c r="E32" s="5">
        <v>13.62</v>
      </c>
      <c r="F32" s="1">
        <v>182.928</v>
      </c>
      <c r="G32" s="1">
        <v>180.61199999999999</v>
      </c>
      <c r="H32" s="1">
        <v>3.4750000000000001</v>
      </c>
      <c r="I32" s="1">
        <v>42.612000000000002</v>
      </c>
      <c r="J32" s="1">
        <v>116.214586</v>
      </c>
      <c r="K32" s="1">
        <v>164.02</v>
      </c>
      <c r="L32" s="1"/>
      <c r="M32" s="1"/>
      <c r="N32" s="1"/>
      <c r="O32" s="4">
        <f t="shared" si="19"/>
        <v>100.49736942857143</v>
      </c>
      <c r="P32" s="3">
        <f t="shared" si="20"/>
        <v>107.61552866666666</v>
      </c>
      <c r="Q32" s="4">
        <f t="shared" si="21"/>
        <v>140.11729300000002</v>
      </c>
      <c r="R32" s="72">
        <f t="shared" si="22"/>
        <v>164.02</v>
      </c>
    </row>
    <row r="33" spans="1:18" x14ac:dyDescent="0.25">
      <c r="A33" s="39">
        <v>26</v>
      </c>
      <c r="B33" t="s">
        <v>22</v>
      </c>
      <c r="C33" s="40" t="s">
        <v>84</v>
      </c>
      <c r="D33" s="88">
        <f>'GTM-EU Proposals'!$F$13</f>
        <v>3500</v>
      </c>
      <c r="E33" s="5">
        <v>3469.5570000000002</v>
      </c>
      <c r="F33" s="1">
        <v>3375.7819999999997</v>
      </c>
      <c r="G33" s="1">
        <v>3123.0969999999998</v>
      </c>
      <c r="H33" s="1">
        <v>3099.2950000000001</v>
      </c>
      <c r="I33" s="1">
        <v>4055.7560000000003</v>
      </c>
      <c r="J33" s="1">
        <v>2662.1480000000006</v>
      </c>
      <c r="K33" s="1">
        <v>3073.4440000000004</v>
      </c>
      <c r="L33" s="1">
        <v>4198.6689999999999</v>
      </c>
      <c r="M33" s="1">
        <v>5915.2559999999994</v>
      </c>
      <c r="N33" s="1">
        <v>5721.4319999999998</v>
      </c>
      <c r="O33" s="4">
        <f t="shared" si="19"/>
        <v>3869.4436000000001</v>
      </c>
      <c r="P33" s="3">
        <f t="shared" si="20"/>
        <v>4271.1175000000003</v>
      </c>
      <c r="Q33" s="4">
        <f t="shared" si="21"/>
        <v>4314.1898000000001</v>
      </c>
      <c r="R33" s="72">
        <f t="shared" si="22"/>
        <v>4727.2002499999999</v>
      </c>
    </row>
    <row r="34" spans="1:18" x14ac:dyDescent="0.25">
      <c r="A34" s="39">
        <v>27</v>
      </c>
      <c r="B34" t="s">
        <v>23</v>
      </c>
      <c r="C34" s="40" t="s">
        <v>84</v>
      </c>
      <c r="D34" s="88">
        <f>'GTM-EU Proposals'!$F$13</f>
        <v>3500</v>
      </c>
      <c r="E34" s="5">
        <v>47.708769999999994</v>
      </c>
      <c r="F34" s="1">
        <v>368.09899999999999</v>
      </c>
      <c r="G34" s="1">
        <v>410.75387000000001</v>
      </c>
      <c r="H34" s="1">
        <v>454.50973000000005</v>
      </c>
      <c r="I34" s="1">
        <v>506.75100000000003</v>
      </c>
      <c r="J34" s="1">
        <v>579.34308999999996</v>
      </c>
      <c r="K34" s="1">
        <v>372.81185999999997</v>
      </c>
      <c r="L34" s="1">
        <v>480.53023999999999</v>
      </c>
      <c r="M34" s="1">
        <v>732.45131000000003</v>
      </c>
      <c r="N34" s="1">
        <v>554.66920000000005</v>
      </c>
      <c r="O34" s="4">
        <f t="shared" si="19"/>
        <v>450.76280699999995</v>
      </c>
      <c r="P34" s="3">
        <f t="shared" si="20"/>
        <v>537.75945000000002</v>
      </c>
      <c r="Q34" s="4">
        <f t="shared" si="21"/>
        <v>543.96114</v>
      </c>
      <c r="R34" s="72">
        <f t="shared" si="22"/>
        <v>535.11565250000001</v>
      </c>
    </row>
    <row r="35" spans="1:18" x14ac:dyDescent="0.25">
      <c r="A35" s="39">
        <v>28</v>
      </c>
      <c r="B35" t="s">
        <v>24</v>
      </c>
      <c r="C35" s="40" t="s">
        <v>84</v>
      </c>
      <c r="D35" s="88">
        <f>'GTM-EU Proposals'!$F$13</f>
        <v>3500</v>
      </c>
      <c r="E35" s="5">
        <v>88</v>
      </c>
      <c r="F35" s="1">
        <v>76.234000000000009</v>
      </c>
      <c r="G35" s="1">
        <v>87.936400000000006</v>
      </c>
      <c r="H35" s="1">
        <v>1.9074</v>
      </c>
      <c r="I35" s="1">
        <v>6.3557399999999999</v>
      </c>
      <c r="J35" s="1">
        <v>1731.08059</v>
      </c>
      <c r="K35" s="1">
        <v>0.65200000000000002</v>
      </c>
      <c r="L35" s="1">
        <v>0.36909999999999998</v>
      </c>
      <c r="M35" s="1">
        <v>3.968</v>
      </c>
      <c r="N35" s="1">
        <v>0.51843099999999998</v>
      </c>
      <c r="O35" s="4">
        <f t="shared" si="19"/>
        <v>199.7021661</v>
      </c>
      <c r="P35" s="3">
        <f t="shared" si="20"/>
        <v>290.49064349999998</v>
      </c>
      <c r="Q35" s="4">
        <f t="shared" si="21"/>
        <v>347.31762420000001</v>
      </c>
      <c r="R35" s="72">
        <f t="shared" si="22"/>
        <v>1.37688275</v>
      </c>
    </row>
    <row r="36" spans="1:18" x14ac:dyDescent="0.25">
      <c r="A36" s="39">
        <v>29</v>
      </c>
      <c r="B36" t="s">
        <v>25</v>
      </c>
      <c r="C36" s="40" t="s">
        <v>84</v>
      </c>
      <c r="D36" s="88">
        <f>'GTM-EU Proposals'!$F$13</f>
        <v>3500</v>
      </c>
      <c r="E36" s="5">
        <v>72.421999999999997</v>
      </c>
      <c r="F36" s="1">
        <v>115</v>
      </c>
      <c r="G36" s="1">
        <v>113</v>
      </c>
      <c r="H36" s="1">
        <v>108</v>
      </c>
      <c r="I36" s="1">
        <v>228.1</v>
      </c>
      <c r="J36" s="1">
        <v>343.5</v>
      </c>
      <c r="K36" s="1">
        <v>493.4</v>
      </c>
      <c r="L36" s="1">
        <v>640.07000000000005</v>
      </c>
      <c r="M36" s="1">
        <v>844.64</v>
      </c>
      <c r="N36" s="1">
        <v>968.56999999999994</v>
      </c>
      <c r="O36" s="4">
        <f t="shared" si="19"/>
        <v>392.67020000000002</v>
      </c>
      <c r="P36" s="3">
        <f t="shared" si="20"/>
        <v>586.38</v>
      </c>
      <c r="Q36" s="4">
        <f t="shared" si="21"/>
        <v>658.03600000000006</v>
      </c>
      <c r="R36" s="72">
        <f t="shared" si="22"/>
        <v>736.67000000000007</v>
      </c>
    </row>
    <row r="37" spans="1:18" x14ac:dyDescent="0.25">
      <c r="A37" s="39">
        <v>30</v>
      </c>
      <c r="B37" t="s">
        <v>26</v>
      </c>
      <c r="C37" s="40" t="s">
        <v>84</v>
      </c>
      <c r="D37" s="88">
        <f>'GTM-EU Proposals'!$F$13</f>
        <v>3500</v>
      </c>
      <c r="E37" s="5"/>
      <c r="F37" s="1">
        <v>9.6000000000000002E-2</v>
      </c>
      <c r="G37" s="1"/>
      <c r="H37" s="1"/>
      <c r="I37" s="1"/>
      <c r="J37" s="1"/>
      <c r="K37" s="1"/>
      <c r="L37" s="1"/>
      <c r="M37" s="1"/>
      <c r="N37" s="1"/>
      <c r="O37" s="4">
        <f t="shared" si="19"/>
        <v>9.6000000000000002E-2</v>
      </c>
      <c r="P37" s="3">
        <v>0</v>
      </c>
      <c r="Q37" s="4">
        <v>0</v>
      </c>
      <c r="R37" s="72">
        <v>0</v>
      </c>
    </row>
    <row r="38" spans="1:18" x14ac:dyDescent="0.25">
      <c r="A38" s="39">
        <v>31</v>
      </c>
      <c r="B38" t="s">
        <v>27</v>
      </c>
      <c r="C38" s="40" t="s">
        <v>84</v>
      </c>
      <c r="D38" s="88">
        <f>'GTM-EU Proposals'!$F$13</f>
        <v>3500</v>
      </c>
      <c r="E38" s="5">
        <v>962.58799999999997</v>
      </c>
      <c r="F38" s="1">
        <v>1281.9859999999999</v>
      </c>
      <c r="G38" s="1">
        <v>1244.1949999999999</v>
      </c>
      <c r="H38" s="1">
        <v>1033.117</v>
      </c>
      <c r="I38" s="1">
        <v>763.18499999999995</v>
      </c>
      <c r="J38" s="1">
        <v>821.11300000000006</v>
      </c>
      <c r="K38" s="1">
        <v>884.76599999999996</v>
      </c>
      <c r="L38" s="1">
        <v>608.56700000000001</v>
      </c>
      <c r="M38" s="1">
        <v>593.46500000000003</v>
      </c>
      <c r="N38" s="1">
        <v>482.55599999999998</v>
      </c>
      <c r="O38" s="4">
        <f t="shared" si="19"/>
        <v>867.55380000000002</v>
      </c>
      <c r="P38" s="3">
        <f t="shared" si="20"/>
        <v>692.27533333333338</v>
      </c>
      <c r="Q38" s="4">
        <f t="shared" si="21"/>
        <v>678.09339999999997</v>
      </c>
      <c r="R38" s="72">
        <f t="shared" si="22"/>
        <v>642.33850000000007</v>
      </c>
    </row>
    <row r="39" spans="1:18" x14ac:dyDescent="0.25">
      <c r="A39" s="39">
        <v>32</v>
      </c>
      <c r="B39" t="s">
        <v>28</v>
      </c>
      <c r="C39" s="40" t="s">
        <v>84</v>
      </c>
      <c r="D39" s="88">
        <f>'GTM-EU Proposals'!$F$13</f>
        <v>3500</v>
      </c>
      <c r="E39" s="5">
        <v>42.2</v>
      </c>
      <c r="F39" s="1">
        <v>52.9</v>
      </c>
      <c r="G39" s="1">
        <v>53.29</v>
      </c>
      <c r="H39" s="1">
        <v>423.76900000000001</v>
      </c>
      <c r="I39" s="1">
        <v>81.762</v>
      </c>
      <c r="J39" s="1">
        <v>327.23399999999992</v>
      </c>
      <c r="K39" s="1">
        <v>255.976</v>
      </c>
      <c r="L39" s="1">
        <v>355.935</v>
      </c>
      <c r="M39" s="1">
        <v>156.233</v>
      </c>
      <c r="N39" s="1">
        <v>75.99691</v>
      </c>
      <c r="O39" s="4">
        <f t="shared" si="19"/>
        <v>182.52959099999998</v>
      </c>
      <c r="P39" s="3">
        <f t="shared" si="20"/>
        <v>208.85615166666665</v>
      </c>
      <c r="Q39" s="4">
        <f t="shared" si="21"/>
        <v>234.27498199999999</v>
      </c>
      <c r="R39" s="72">
        <f t="shared" si="22"/>
        <v>211.03522749999999</v>
      </c>
    </row>
    <row r="40" spans="1:18" x14ac:dyDescent="0.25">
      <c r="A40" s="39">
        <v>33</v>
      </c>
      <c r="B40" t="s">
        <v>31</v>
      </c>
      <c r="C40" s="40" t="s">
        <v>84</v>
      </c>
      <c r="D40" s="88">
        <f>'GTM-EU Proposals'!$F$13</f>
        <v>3500</v>
      </c>
      <c r="E40" s="5">
        <v>300.7</v>
      </c>
      <c r="F40" s="1">
        <v>301.39999999999998</v>
      </c>
      <c r="G40" s="1">
        <v>266</v>
      </c>
      <c r="H40" s="1">
        <v>14.32</v>
      </c>
      <c r="I40" s="1">
        <v>16.779</v>
      </c>
      <c r="J40" s="1">
        <v>12.984999999999999</v>
      </c>
      <c r="K40" s="1">
        <v>14.8855</v>
      </c>
      <c r="L40" s="1">
        <v>23.7362</v>
      </c>
      <c r="M40" s="1">
        <v>24.004999999999999</v>
      </c>
      <c r="N40" s="1">
        <v>89.9</v>
      </c>
      <c r="O40" s="4">
        <f t="shared" si="19"/>
        <v>106.47107000000001</v>
      </c>
      <c r="P40" s="3">
        <f t="shared" si="20"/>
        <v>30.381783333333335</v>
      </c>
      <c r="Q40" s="4">
        <f t="shared" si="21"/>
        <v>33.102340000000005</v>
      </c>
      <c r="R40" s="72">
        <f t="shared" si="22"/>
        <v>38.131675000000001</v>
      </c>
    </row>
    <row r="41" spans="1:18" x14ac:dyDescent="0.25">
      <c r="A41" s="39">
        <v>34</v>
      </c>
      <c r="B41" t="s">
        <v>33</v>
      </c>
      <c r="C41" s="40" t="s">
        <v>84</v>
      </c>
      <c r="D41" s="88">
        <f>'GTM-EU Proposals'!$F$13</f>
        <v>3500</v>
      </c>
      <c r="E41" s="5">
        <v>925.43529000000001</v>
      </c>
      <c r="F41" s="1">
        <v>706.11108000000002</v>
      </c>
      <c r="G41" s="1">
        <v>386.88090999999997</v>
      </c>
      <c r="H41" s="1">
        <v>389.31687999999997</v>
      </c>
      <c r="I41" s="1">
        <v>551.08571000000006</v>
      </c>
      <c r="J41" s="1">
        <v>700.12572</v>
      </c>
      <c r="K41" s="1">
        <v>398.285213</v>
      </c>
      <c r="L41" s="1">
        <v>1017.70912</v>
      </c>
      <c r="M41" s="1">
        <v>1746.287084</v>
      </c>
      <c r="N41" s="1">
        <v>1012.5511899999999</v>
      </c>
      <c r="O41" s="4">
        <f t="shared" si="19"/>
        <v>783.37881970000001</v>
      </c>
      <c r="P41" s="3">
        <f t="shared" si="20"/>
        <v>904.34067283333331</v>
      </c>
      <c r="Q41" s="4">
        <f t="shared" si="21"/>
        <v>974.9916654000001</v>
      </c>
      <c r="R41" s="72">
        <f t="shared" si="22"/>
        <v>1043.7081517500001</v>
      </c>
    </row>
    <row r="42" spans="1:18" x14ac:dyDescent="0.25">
      <c r="A42" s="39">
        <v>35</v>
      </c>
      <c r="B42" t="s">
        <v>34</v>
      </c>
      <c r="C42" s="40" t="s">
        <v>84</v>
      </c>
      <c r="D42" s="88">
        <f>'GTM-EU Proposals'!$F$13</f>
        <v>3500</v>
      </c>
      <c r="E42" s="5">
        <v>152.7724</v>
      </c>
      <c r="F42" s="1">
        <v>433.875</v>
      </c>
      <c r="G42" s="1">
        <v>771.58299999999997</v>
      </c>
      <c r="H42" s="1">
        <v>373.30650000000003</v>
      </c>
      <c r="I42" s="1">
        <v>104.63777</v>
      </c>
      <c r="J42" s="1">
        <v>225.84399999999999</v>
      </c>
      <c r="K42" s="1">
        <v>3.4683000000000002</v>
      </c>
      <c r="L42" s="1">
        <v>105.72499999999999</v>
      </c>
      <c r="M42" s="1">
        <v>4.9623799999999996</v>
      </c>
      <c r="N42" s="1">
        <v>96.24499999999999</v>
      </c>
      <c r="O42" s="4">
        <f t="shared" si="19"/>
        <v>227.24193499999996</v>
      </c>
      <c r="P42" s="3">
        <f t="shared" si="20"/>
        <v>90.147074999999987</v>
      </c>
      <c r="Q42" s="4">
        <f t="shared" si="21"/>
        <v>87.248935999999986</v>
      </c>
      <c r="R42" s="72">
        <f t="shared" si="22"/>
        <v>52.600169999999991</v>
      </c>
    </row>
    <row r="43" spans="1:18" x14ac:dyDescent="0.25">
      <c r="A43" s="39">
        <v>36</v>
      </c>
      <c r="B43" t="s">
        <v>35</v>
      </c>
      <c r="C43" s="40" t="s">
        <v>84</v>
      </c>
      <c r="D43" s="88">
        <f>'GTM-EU Proposals'!$F$13</f>
        <v>3500</v>
      </c>
      <c r="E43" s="5"/>
      <c r="F43" s="1"/>
      <c r="G43" s="1"/>
      <c r="H43" s="1"/>
      <c r="I43" s="1"/>
      <c r="J43" s="1"/>
      <c r="K43" s="1"/>
      <c r="L43" s="1"/>
      <c r="M43" s="1">
        <v>309.50599999999997</v>
      </c>
      <c r="N43" s="1">
        <v>1297.43</v>
      </c>
      <c r="O43" s="4">
        <f t="shared" si="19"/>
        <v>803.46800000000007</v>
      </c>
      <c r="P43" s="3">
        <f t="shared" si="20"/>
        <v>803.46800000000007</v>
      </c>
      <c r="Q43" s="4">
        <f t="shared" si="21"/>
        <v>803.46800000000007</v>
      </c>
      <c r="R43" s="72">
        <f t="shared" si="22"/>
        <v>803.46800000000007</v>
      </c>
    </row>
    <row r="44" spans="1:18" x14ac:dyDescent="0.25">
      <c r="A44" s="39">
        <v>37</v>
      </c>
      <c r="B44" t="s">
        <v>36</v>
      </c>
      <c r="C44" s="40" t="s">
        <v>84</v>
      </c>
      <c r="D44" s="88">
        <f>'GTM-EU Proposals'!$F$13</f>
        <v>3500</v>
      </c>
      <c r="E44" s="5">
        <v>1179.4284</v>
      </c>
      <c r="F44" s="1">
        <v>1056.902282</v>
      </c>
      <c r="G44" s="1">
        <v>889.90536999999995</v>
      </c>
      <c r="H44" s="1">
        <v>1214.066501</v>
      </c>
      <c r="I44" s="1">
        <v>981.58719499999995</v>
      </c>
      <c r="J44" s="1">
        <v>973.28734599999996</v>
      </c>
      <c r="K44" s="1">
        <v>1243.919533</v>
      </c>
      <c r="L44" s="1">
        <v>1080.1863450000001</v>
      </c>
      <c r="M44" s="1">
        <v>1169.1082279999998</v>
      </c>
      <c r="N44" s="1">
        <v>1040.5690460000001</v>
      </c>
      <c r="O44" s="4">
        <f t="shared" si="19"/>
        <v>1082.8960246000001</v>
      </c>
      <c r="P44" s="3">
        <f t="shared" si="20"/>
        <v>1081.4429488333333</v>
      </c>
      <c r="Q44" s="4">
        <f t="shared" si="21"/>
        <v>1101.4140995999999</v>
      </c>
      <c r="R44" s="72">
        <f t="shared" si="22"/>
        <v>1133.445788</v>
      </c>
    </row>
    <row r="45" spans="1:18" x14ac:dyDescent="0.25">
      <c r="A45" s="39">
        <v>38</v>
      </c>
      <c r="B45" t="s">
        <v>37</v>
      </c>
      <c r="C45" s="40" t="s">
        <v>84</v>
      </c>
      <c r="D45" s="88">
        <f>'GTM-EU Proposals'!$F$13</f>
        <v>3500</v>
      </c>
      <c r="E45" s="5">
        <v>193.06739999999999</v>
      </c>
      <c r="F45" s="1">
        <v>190.33</v>
      </c>
      <c r="G45" s="1">
        <v>245.79679999999999</v>
      </c>
      <c r="H45" s="1">
        <v>230.73399999999998</v>
      </c>
      <c r="I45" s="1">
        <v>359.86919999999998</v>
      </c>
      <c r="J45" s="1">
        <v>139.67652000000004</v>
      </c>
      <c r="K45" s="1">
        <v>158.45410900000002</v>
      </c>
      <c r="L45" s="1">
        <v>132.8629</v>
      </c>
      <c r="M45" s="1">
        <v>140.02758</v>
      </c>
      <c r="N45" s="1">
        <v>154.42531399999999</v>
      </c>
      <c r="O45" s="4">
        <f t="shared" si="19"/>
        <v>194.52438230000001</v>
      </c>
      <c r="P45" s="3">
        <f t="shared" si="20"/>
        <v>180.88593716666671</v>
      </c>
      <c r="Q45" s="4">
        <f t="shared" si="21"/>
        <v>145.08928459999998</v>
      </c>
      <c r="R45" s="72">
        <f t="shared" si="22"/>
        <v>146.44247575</v>
      </c>
    </row>
    <row r="46" spans="1:18" x14ac:dyDescent="0.25">
      <c r="A46" s="39">
        <v>39</v>
      </c>
      <c r="B46" t="s">
        <v>39</v>
      </c>
      <c r="C46" s="40" t="s">
        <v>84</v>
      </c>
      <c r="D46" s="88">
        <f>'GTM-EU Proposals'!$F$13</f>
        <v>3500</v>
      </c>
      <c r="E46" s="5">
        <v>3130.0645290000002</v>
      </c>
      <c r="F46" s="1">
        <v>4220.8098529999997</v>
      </c>
      <c r="G46" s="1">
        <v>5109.9295830000001</v>
      </c>
      <c r="H46" s="1">
        <v>2783.640664</v>
      </c>
      <c r="I46" s="1">
        <v>2098.8537839999999</v>
      </c>
      <c r="J46" s="1">
        <v>1949.448067</v>
      </c>
      <c r="K46" s="1">
        <v>1977.80079</v>
      </c>
      <c r="L46" s="1">
        <v>3171.9328409999998</v>
      </c>
      <c r="M46" s="1">
        <v>3485.8538450000001</v>
      </c>
      <c r="N46" s="1">
        <v>2865.3087439999999</v>
      </c>
      <c r="O46" s="4">
        <f t="shared" si="19"/>
        <v>3079.3642700000005</v>
      </c>
      <c r="P46" s="3">
        <f t="shared" si="20"/>
        <v>2591.5330118333331</v>
      </c>
      <c r="Q46" s="4">
        <f t="shared" si="21"/>
        <v>2690.0688574000001</v>
      </c>
      <c r="R46" s="72">
        <f t="shared" si="22"/>
        <v>2875.2240550000001</v>
      </c>
    </row>
    <row r="47" spans="1:18" s="13" customFormat="1" ht="15.75" thickBot="1" x14ac:dyDescent="0.3">
      <c r="A47" s="109" t="s">
        <v>102</v>
      </c>
      <c r="B47" s="110"/>
      <c r="C47" s="110"/>
      <c r="D47" s="110"/>
      <c r="E47" s="83">
        <f>SUM(E17:E46)</f>
        <v>26898.020266000003</v>
      </c>
      <c r="F47" s="84">
        <f t="shared" ref="F47:R47" si="23">SUM(F17:F46)</f>
        <v>25893.720524</v>
      </c>
      <c r="G47" s="84">
        <f t="shared" si="23"/>
        <v>23652.147969000001</v>
      </c>
      <c r="H47" s="84">
        <f t="shared" si="23"/>
        <v>21451.776399999995</v>
      </c>
      <c r="I47" s="84">
        <f t="shared" si="23"/>
        <v>21291.544245000001</v>
      </c>
      <c r="J47" s="84">
        <f t="shared" si="23"/>
        <v>26384.707083000005</v>
      </c>
      <c r="K47" s="84">
        <f t="shared" si="23"/>
        <v>16789.252565999999</v>
      </c>
      <c r="L47" s="84">
        <f t="shared" si="23"/>
        <v>24323.374971999998</v>
      </c>
      <c r="M47" s="84">
        <f t="shared" si="23"/>
        <v>26322.111567000007</v>
      </c>
      <c r="N47" s="84">
        <f t="shared" si="23"/>
        <v>23652.739582000002</v>
      </c>
      <c r="O47" s="86">
        <f t="shared" si="23"/>
        <v>25100.19820887857</v>
      </c>
      <c r="P47" s="84">
        <f t="shared" si="23"/>
        <v>24438.80778603334</v>
      </c>
      <c r="Q47" s="86">
        <f t="shared" si="23"/>
        <v>24775.0116586</v>
      </c>
      <c r="R47" s="85">
        <f t="shared" si="23"/>
        <v>24025.18838641667</v>
      </c>
    </row>
    <row r="48" spans="1:18" ht="15.75" thickBot="1" x14ac:dyDescent="0.3">
      <c r="A48" s="39"/>
      <c r="B48" t="s">
        <v>29</v>
      </c>
      <c r="C48" s="40" t="s">
        <v>78</v>
      </c>
      <c r="D48" s="41"/>
      <c r="E48" s="5">
        <v>368.880225</v>
      </c>
      <c r="F48" s="1">
        <v>373.96330600000005</v>
      </c>
      <c r="G48" s="1">
        <v>406.97236600000002</v>
      </c>
      <c r="H48" s="1">
        <v>123.345314</v>
      </c>
      <c r="I48" s="1">
        <v>350.953664</v>
      </c>
      <c r="J48" s="1">
        <v>502.50511</v>
      </c>
      <c r="K48" s="1">
        <v>156.30911700000001</v>
      </c>
      <c r="L48" s="1">
        <v>173.802097</v>
      </c>
      <c r="M48" s="1">
        <v>156.182613</v>
      </c>
      <c r="N48" s="1">
        <v>112.117222</v>
      </c>
      <c r="O48" s="90">
        <f t="shared" ref="O48" si="24">AVERAGE(E48:N48)</f>
        <v>272.50310339999999</v>
      </c>
      <c r="P48" s="91">
        <f t="shared" ref="P48" si="25">AVERAGE(I48:N48)</f>
        <v>241.97830383333334</v>
      </c>
      <c r="Q48" s="90">
        <f t="shared" ref="Q48" si="26">AVERAGE(J48:N48)</f>
        <v>220.18323180000002</v>
      </c>
      <c r="R48" s="92">
        <f t="shared" ref="R48" si="27">AVERAGE(K48:N48)</f>
        <v>149.60276225000001</v>
      </c>
    </row>
    <row r="49" spans="1:23" ht="15.75" thickBot="1" x14ac:dyDescent="0.3">
      <c r="A49" s="107" t="s">
        <v>40</v>
      </c>
      <c r="B49" s="108"/>
      <c r="C49" s="108"/>
      <c r="D49" s="108"/>
      <c r="E49" s="7">
        <f>SUM(E7,E12,E16,E47,E48)</f>
        <v>128220.12009100003</v>
      </c>
      <c r="F49" s="2">
        <f t="shared" ref="F49:N49" si="28">SUM(F7,F12,F16,F47,F48)</f>
        <v>149756.50163999997</v>
      </c>
      <c r="G49" s="2">
        <f t="shared" si="28"/>
        <v>135103.32453999997</v>
      </c>
      <c r="H49" s="2">
        <f t="shared" si="28"/>
        <v>135396.97431500003</v>
      </c>
      <c r="I49" s="2">
        <f t="shared" si="28"/>
        <v>135975.27991000001</v>
      </c>
      <c r="J49" s="2">
        <f t="shared" si="28"/>
        <v>153379.22346000001</v>
      </c>
      <c r="K49" s="2">
        <f t="shared" si="28"/>
        <v>120254.57692899997</v>
      </c>
      <c r="L49" s="2">
        <f t="shared" si="28"/>
        <v>148566.56210400001</v>
      </c>
      <c r="M49" s="2">
        <f t="shared" si="28"/>
        <v>137741.36847900003</v>
      </c>
      <c r="N49" s="2">
        <f t="shared" si="28"/>
        <v>138291.36435600001</v>
      </c>
      <c r="O49" s="63">
        <f>SUM(O48,O47,O16,O12,O7)</f>
        <v>140342.53932016745</v>
      </c>
      <c r="P49" s="73">
        <f t="shared" ref="P49:R49" si="29">SUM(P48,P47,P16,P12,P7)</f>
        <v>141313.65102873335</v>
      </c>
      <c r="Q49" s="63">
        <f t="shared" si="29"/>
        <v>141989.64537849999</v>
      </c>
      <c r="R49" s="68">
        <f t="shared" si="29"/>
        <v>138480.77886216668</v>
      </c>
    </row>
    <row r="50" spans="1:23" x14ac:dyDescent="0.25">
      <c r="B50" t="s">
        <v>58</v>
      </c>
      <c r="E50" s="1"/>
      <c r="F50" s="1"/>
      <c r="G50" s="1"/>
      <c r="H50" s="1"/>
      <c r="I50" s="1"/>
      <c r="J50" s="1"/>
      <c r="K50" s="1"/>
      <c r="L50" s="1"/>
      <c r="M50" s="1"/>
      <c r="N50" s="1"/>
      <c r="O50"/>
      <c r="P50"/>
      <c r="Q50"/>
    </row>
    <row r="51" spans="1:23" ht="98.25" customHeight="1" x14ac:dyDescent="0.25">
      <c r="B51" s="106" t="s">
        <v>106</v>
      </c>
      <c r="C51" s="106"/>
      <c r="D51" s="106"/>
      <c r="E51" s="106"/>
      <c r="F51" s="106"/>
      <c r="G51" s="106"/>
      <c r="H51" s="106"/>
      <c r="I51" s="106"/>
      <c r="J51" s="106"/>
      <c r="K51" s="106"/>
      <c r="L51" s="106"/>
      <c r="M51" s="106"/>
      <c r="N51" s="106"/>
      <c r="O51" s="106"/>
      <c r="P51" s="106"/>
      <c r="Q51" s="106"/>
      <c r="R51" s="106"/>
      <c r="S51" s="99"/>
      <c r="T51" s="99"/>
      <c r="U51" s="99"/>
      <c r="V51" s="99"/>
      <c r="W51" s="99"/>
    </row>
    <row r="52" spans="1:23" x14ac:dyDescent="0.25">
      <c r="B52" t="s">
        <v>54</v>
      </c>
    </row>
  </sheetData>
  <autoFilter ref="A4:Q48" xr:uid="{FAC667C7-3776-41BA-9E3D-BA8EB8AC41A3}"/>
  <mergeCells count="6">
    <mergeCell ref="B51:R51"/>
    <mergeCell ref="A7:D7"/>
    <mergeCell ref="A12:D12"/>
    <mergeCell ref="A16:D16"/>
    <mergeCell ref="A47:D47"/>
    <mergeCell ref="A49:D49"/>
  </mergeCells>
  <conditionalFormatting sqref="E17:R46">
    <cfRule type="cellIs" dxfId="4" priority="2" operator="greaterThanOrEqual">
      <formula>3500</formula>
    </cfRule>
  </conditionalFormatting>
  <pageMargins left="0.7" right="0.7" top="0.75" bottom="0.75" header="0.3" footer="0.3"/>
  <ignoredErrors>
    <ignoredError sqref="E7:N7 P5:R6 P8:R11 P13:R15 P48:R48 P17:R46" formulaRange="1"/>
    <ignoredError sqref="O12:R12 O47 O16" formula="1"/>
    <ignoredError sqref="O7 P7:R7 P47:R47 P16:R16" formula="1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C21E9-A220-48A3-B3ED-C7E5AF664C3E}">
  <dimension ref="A1:W50"/>
  <sheetViews>
    <sheetView zoomScaleNormal="100" workbookViewId="0">
      <pane ySplit="4" topLeftCell="A5" activePane="bottomLeft" state="frozen"/>
      <selection pane="bottomLeft" activeCell="B49" sqref="B49:W49"/>
    </sheetView>
  </sheetViews>
  <sheetFormatPr defaultColWidth="27" defaultRowHeight="15" x14ac:dyDescent="0.25"/>
  <cols>
    <col min="1" max="1" width="5.140625" bestFit="1" customWidth="1"/>
    <col min="2" max="2" width="29.140625" customWidth="1"/>
    <col min="3" max="3" width="11.85546875" bestFit="1" customWidth="1"/>
    <col min="4" max="4" width="16.140625" bestFit="1" customWidth="1"/>
    <col min="5" max="14" width="14.28515625" customWidth="1"/>
    <col min="15" max="20" width="11.28515625" style="1" bestFit="1" customWidth="1"/>
    <col min="21" max="23" width="13.7109375" style="3" bestFit="1" customWidth="1"/>
  </cols>
  <sheetData>
    <row r="1" spans="1:23" x14ac:dyDescent="0.25">
      <c r="B1" t="s">
        <v>97</v>
      </c>
    </row>
    <row r="2" spans="1:23" ht="16.5" thickBot="1" x14ac:dyDescent="0.3">
      <c r="B2" s="16" t="s">
        <v>56</v>
      </c>
      <c r="C2" s="16"/>
      <c r="D2" s="16"/>
      <c r="W2" s="15"/>
    </row>
    <row r="3" spans="1:23" ht="15.75" thickBot="1" x14ac:dyDescent="0.3">
      <c r="B3" s="12"/>
      <c r="C3" s="12"/>
      <c r="D3" s="12"/>
      <c r="E3" s="9"/>
      <c r="F3" s="10"/>
      <c r="G3" s="10"/>
      <c r="H3" s="10"/>
      <c r="I3" s="10" t="s">
        <v>55</v>
      </c>
      <c r="J3" s="10"/>
      <c r="K3" s="10"/>
      <c r="L3" s="10"/>
      <c r="M3" s="10"/>
      <c r="N3" s="11"/>
    </row>
    <row r="4" spans="1:23" x14ac:dyDescent="0.25">
      <c r="A4" s="38" t="s">
        <v>77</v>
      </c>
      <c r="B4" s="38" t="s">
        <v>41</v>
      </c>
      <c r="C4" s="10" t="s">
        <v>61</v>
      </c>
      <c r="D4" s="38" t="s">
        <v>100</v>
      </c>
      <c r="E4" s="35">
        <v>2015</v>
      </c>
      <c r="F4" s="64">
        <v>2016</v>
      </c>
      <c r="G4" s="64">
        <v>2017</v>
      </c>
      <c r="H4" s="64">
        <v>2018</v>
      </c>
      <c r="I4" s="64">
        <v>2019</v>
      </c>
      <c r="J4" s="64">
        <v>2020</v>
      </c>
      <c r="K4" s="64">
        <v>2021</v>
      </c>
      <c r="L4" s="64">
        <v>2022</v>
      </c>
      <c r="M4" s="64">
        <v>2023</v>
      </c>
      <c r="N4" s="36">
        <v>2024</v>
      </c>
      <c r="O4" s="70" t="s">
        <v>42</v>
      </c>
      <c r="P4" s="70" t="s">
        <v>43</v>
      </c>
      <c r="Q4" s="70" t="s">
        <v>44</v>
      </c>
      <c r="R4" s="70" t="s">
        <v>45</v>
      </c>
      <c r="S4" s="70" t="s">
        <v>46</v>
      </c>
      <c r="T4" s="70" t="s">
        <v>47</v>
      </c>
      <c r="U4" s="37" t="s">
        <v>48</v>
      </c>
      <c r="V4" s="46" t="s">
        <v>49</v>
      </c>
      <c r="W4" s="37" t="s">
        <v>50</v>
      </c>
    </row>
    <row r="5" spans="1:23" x14ac:dyDescent="0.25">
      <c r="A5">
        <v>1</v>
      </c>
      <c r="B5" t="s">
        <v>12</v>
      </c>
      <c r="C5" s="40" t="str">
        <f>VLOOKUP(A5,'GTM-EU Proposals'!$L$3:$O$17,3,0)</f>
        <v>A</v>
      </c>
      <c r="D5" s="41">
        <f>VLOOKUP(A5,'GTM-EU Proposals'!$L$3:$O$17,4,0)</f>
        <v>31526</v>
      </c>
      <c r="E5" s="5">
        <v>43377.290170000015</v>
      </c>
      <c r="F5" s="1">
        <v>47163.068649999987</v>
      </c>
      <c r="G5" s="1">
        <v>39643.260949999982</v>
      </c>
      <c r="H5" s="1">
        <v>37236.931601000011</v>
      </c>
      <c r="I5" s="1">
        <v>34296.247001000003</v>
      </c>
      <c r="J5" s="1">
        <v>37423.343305999995</v>
      </c>
      <c r="K5" s="1">
        <v>24152.046508999996</v>
      </c>
      <c r="L5" s="1">
        <v>30064.575070000003</v>
      </c>
      <c r="M5" s="1">
        <v>26045.996005999994</v>
      </c>
      <c r="N5" s="6">
        <v>31071.245185</v>
      </c>
      <c r="O5" s="1" cm="1">
        <f t="array" ref="O5:T5">IFERROR(LARGE(E5:N5,{1,2,3,4,5,6}), "")</f>
        <v>47163.068649999987</v>
      </c>
      <c r="P5" s="1">
        <v>43377.290170000015</v>
      </c>
      <c r="Q5" s="1">
        <v>39643.260949999982</v>
      </c>
      <c r="R5" s="1">
        <v>37423.343305999995</v>
      </c>
      <c r="S5" s="1">
        <v>37236.931601000011</v>
      </c>
      <c r="T5" s="1">
        <v>34296.247001000003</v>
      </c>
      <c r="U5" s="4">
        <f t="shared" ref="U5:U18" si="0">SUM(_xlfn.ANCHORARRAY(O5))/6</f>
        <v>39856.690279666669</v>
      </c>
      <c r="V5" s="3">
        <f t="shared" ref="V5:V18" si="1">SUM(O5:S5)/5</f>
        <v>40968.778935399998</v>
      </c>
      <c r="W5" s="4">
        <f t="shared" ref="W5:W18" si="2">SUM(O5:R5)/4</f>
        <v>41901.740768999996</v>
      </c>
    </row>
    <row r="6" spans="1:23" x14ac:dyDescent="0.25">
      <c r="A6">
        <v>2</v>
      </c>
      <c r="B6" t="s">
        <v>16</v>
      </c>
      <c r="C6" s="40" t="str">
        <f>VLOOKUP(A6,'GTM-EU Proposals'!$L$3:$O$17,3,0)</f>
        <v>A</v>
      </c>
      <c r="D6" s="41">
        <f>VLOOKUP(A6,'GTM-EU Proposals'!$L$3:$O$17,4,0)</f>
        <v>21113</v>
      </c>
      <c r="E6" s="5">
        <v>19659</v>
      </c>
      <c r="F6" s="1">
        <v>20217.599999999999</v>
      </c>
      <c r="G6" s="1">
        <v>20398.400000000001</v>
      </c>
      <c r="H6" s="1">
        <v>24346</v>
      </c>
      <c r="I6" s="1">
        <v>26242.5</v>
      </c>
      <c r="J6" s="1">
        <v>26435</v>
      </c>
      <c r="K6" s="1">
        <v>21263.5</v>
      </c>
      <c r="L6" s="1">
        <v>29550</v>
      </c>
      <c r="M6" s="1">
        <v>22159</v>
      </c>
      <c r="N6" s="6">
        <v>25452</v>
      </c>
      <c r="O6" s="1" cm="1">
        <f t="array" ref="O6:T6">IFERROR(LARGE(E6:N6,{1,2,3,4,5,6}), "")</f>
        <v>29550</v>
      </c>
      <c r="P6" s="1">
        <v>26435</v>
      </c>
      <c r="Q6" s="1">
        <v>26242.5</v>
      </c>
      <c r="R6" s="1">
        <v>25452</v>
      </c>
      <c r="S6" s="1">
        <v>24346</v>
      </c>
      <c r="T6" s="1">
        <v>22159</v>
      </c>
      <c r="U6" s="4">
        <f t="shared" si="0"/>
        <v>25697.416666666668</v>
      </c>
      <c r="V6" s="3">
        <f t="shared" si="1"/>
        <v>26405.1</v>
      </c>
      <c r="W6" s="4">
        <f t="shared" si="2"/>
        <v>26919.875</v>
      </c>
    </row>
    <row r="7" spans="1:23" x14ac:dyDescent="0.25">
      <c r="A7">
        <v>3</v>
      </c>
      <c r="B7" t="s">
        <v>3</v>
      </c>
      <c r="C7" s="40" t="str">
        <f>VLOOKUP(A7,'GTM-EU Proposals'!$L$3:$O$17,3,0)</f>
        <v>A</v>
      </c>
      <c r="D7" s="41">
        <f>VLOOKUP(A7,'GTM-EU Proposals'!$L$3:$O$17,4,0)</f>
        <v>14076</v>
      </c>
      <c r="E7" s="5">
        <v>13643.343430000001</v>
      </c>
      <c r="F7" s="1">
        <v>16681.77536</v>
      </c>
      <c r="G7" s="1">
        <v>18362.306480000003</v>
      </c>
      <c r="H7" s="1">
        <v>16381.177</v>
      </c>
      <c r="I7" s="1">
        <v>12907.16</v>
      </c>
      <c r="J7" s="1">
        <v>13183.011</v>
      </c>
      <c r="K7" s="1">
        <v>13663.996999999999</v>
      </c>
      <c r="L7" s="1">
        <v>15716</v>
      </c>
      <c r="M7" s="1">
        <v>18894</v>
      </c>
      <c r="N7" s="6">
        <v>17729.408439000003</v>
      </c>
      <c r="O7" s="1" cm="1">
        <f t="array" ref="O7:T7">LARGE(E7:N7,{1,2,3,4,5,6})</f>
        <v>18894</v>
      </c>
      <c r="P7" s="1">
        <v>18362.306480000003</v>
      </c>
      <c r="Q7" s="1">
        <v>17729.408439000003</v>
      </c>
      <c r="R7" s="1">
        <v>16681.77536</v>
      </c>
      <c r="S7" s="1">
        <v>16381.177</v>
      </c>
      <c r="T7" s="1">
        <v>15716</v>
      </c>
      <c r="U7" s="4">
        <f t="shared" si="0"/>
        <v>17294.111213166667</v>
      </c>
      <c r="V7" s="3">
        <f t="shared" si="1"/>
        <v>17609.7334558</v>
      </c>
      <c r="W7" s="4">
        <f t="shared" si="2"/>
        <v>17916.872569750001</v>
      </c>
    </row>
    <row r="8" spans="1:23" x14ac:dyDescent="0.25">
      <c r="A8">
        <v>4</v>
      </c>
      <c r="B8" t="s">
        <v>2</v>
      </c>
      <c r="C8" s="40" t="str">
        <f>VLOOKUP(A8,'GTM-EU Proposals'!$L$3:$O$17,3,0)</f>
        <v>A</v>
      </c>
      <c r="D8" s="41">
        <f>VLOOKUP(A8,'GTM-EU Proposals'!$L$3:$O$17,4,0)</f>
        <v>7947</v>
      </c>
      <c r="E8" s="5">
        <v>7131.8539999999994</v>
      </c>
      <c r="F8" s="1">
        <v>5659.8769999999995</v>
      </c>
      <c r="G8" s="1">
        <v>6169.6779999999999</v>
      </c>
      <c r="H8" s="1">
        <v>8743.4250000000011</v>
      </c>
      <c r="I8" s="1">
        <v>10107.127</v>
      </c>
      <c r="J8" s="1">
        <v>9340.9719999999979</v>
      </c>
      <c r="K8" s="1">
        <v>8196.8739999999998</v>
      </c>
      <c r="L8" s="1">
        <v>10117.881000000001</v>
      </c>
      <c r="M8" s="1">
        <v>9647.3989999999994</v>
      </c>
      <c r="N8" s="6">
        <v>13612.592000000001</v>
      </c>
      <c r="O8" s="1" cm="1">
        <f t="array" ref="O8:T8">LARGE(E8:N8,{1,2,3,4,5,6})</f>
        <v>13612.592000000001</v>
      </c>
      <c r="P8" s="1">
        <v>10117.881000000001</v>
      </c>
      <c r="Q8" s="1">
        <v>10107.127</v>
      </c>
      <c r="R8" s="1">
        <v>9647.3989999999994</v>
      </c>
      <c r="S8" s="1">
        <v>9340.9719999999979</v>
      </c>
      <c r="T8" s="1">
        <v>8743.4250000000011</v>
      </c>
      <c r="U8" s="4">
        <f t="shared" si="0"/>
        <v>10261.566000000001</v>
      </c>
      <c r="V8" s="3">
        <f t="shared" si="1"/>
        <v>10565.194200000002</v>
      </c>
      <c r="W8" s="4">
        <f t="shared" si="2"/>
        <v>10871.249750000001</v>
      </c>
    </row>
    <row r="9" spans="1:23" x14ac:dyDescent="0.25">
      <c r="A9">
        <v>5</v>
      </c>
      <c r="B9" t="s">
        <v>32</v>
      </c>
      <c r="C9" s="40" t="str">
        <f>VLOOKUP(A9,'GTM-EU Proposals'!$L$3:$O$17,3,0)</f>
        <v>A</v>
      </c>
      <c r="D9" s="41">
        <f>VLOOKUP(A9,'GTM-EU Proposals'!$L$3:$O$17,4,0)</f>
        <v>7522</v>
      </c>
      <c r="E9" s="5">
        <v>1883.15</v>
      </c>
      <c r="F9" s="1">
        <v>6850.0387999999994</v>
      </c>
      <c r="G9" s="1">
        <v>3956.9247750000004</v>
      </c>
      <c r="H9" s="1">
        <v>5029.2460000000001</v>
      </c>
      <c r="I9" s="1">
        <v>8160.6110000000008</v>
      </c>
      <c r="J9" s="1">
        <v>8177.3519610000003</v>
      </c>
      <c r="K9" s="1">
        <v>8227.6165710000005</v>
      </c>
      <c r="L9" s="1">
        <v>9407.2439670000003</v>
      </c>
      <c r="M9" s="1">
        <v>17027.174999999999</v>
      </c>
      <c r="N9" s="6">
        <v>15164.492928</v>
      </c>
      <c r="O9" s="1" cm="1">
        <f t="array" ref="O9:T9">IFERROR(LARGE(E9:N9,{1,2,3,4,5,6}), "")</f>
        <v>17027.174999999999</v>
      </c>
      <c r="P9" s="1">
        <v>15164.492928</v>
      </c>
      <c r="Q9" s="1">
        <v>9407.2439670000003</v>
      </c>
      <c r="R9" s="1">
        <v>8227.6165710000005</v>
      </c>
      <c r="S9" s="1">
        <v>8177.3519610000003</v>
      </c>
      <c r="T9" s="1">
        <v>8160.6110000000008</v>
      </c>
      <c r="U9" s="4">
        <f t="shared" si="0"/>
        <v>11027.415237833333</v>
      </c>
      <c r="V9" s="3">
        <f t="shared" si="1"/>
        <v>11600.776085399999</v>
      </c>
      <c r="W9" s="4">
        <f t="shared" si="2"/>
        <v>12456.632116499999</v>
      </c>
    </row>
    <row r="10" spans="1:23" x14ac:dyDescent="0.25">
      <c r="A10">
        <v>6</v>
      </c>
      <c r="B10" t="s">
        <v>30</v>
      </c>
      <c r="C10" s="40" t="str">
        <f>VLOOKUP(A10,'GTM-EU Proposals'!$L$3:$O$17,3,0)</f>
        <v>A</v>
      </c>
      <c r="D10" s="41">
        <f>VLOOKUP(A10,'GTM-EU Proposals'!$L$3:$O$17,4,0)</f>
        <v>6637</v>
      </c>
      <c r="E10" s="5">
        <v>3412.3580000000002</v>
      </c>
      <c r="F10" s="1">
        <v>6167.9639999999999</v>
      </c>
      <c r="G10" s="1">
        <v>5090.2820000000002</v>
      </c>
      <c r="H10" s="1">
        <v>6175.1810000000005</v>
      </c>
      <c r="I10" s="1">
        <v>8244.871000000001</v>
      </c>
      <c r="J10" s="1">
        <v>10376.424000000001</v>
      </c>
      <c r="K10" s="1">
        <v>9712.1580009999998</v>
      </c>
      <c r="L10" s="1">
        <v>12013.144999</v>
      </c>
      <c r="M10" s="1">
        <v>8568.4162930000002</v>
      </c>
      <c r="N10" s="6">
        <v>1421.63</v>
      </c>
      <c r="O10" s="1" cm="1">
        <f t="array" ref="O10:T10">IFERROR(LARGE(E10:N10,{1,2,3,4,5,6}), "")</f>
        <v>12013.144999</v>
      </c>
      <c r="P10" s="1">
        <v>10376.424000000001</v>
      </c>
      <c r="Q10" s="1">
        <v>9712.1580009999998</v>
      </c>
      <c r="R10" s="1">
        <v>8568.4162930000002</v>
      </c>
      <c r="S10" s="1">
        <v>8244.871000000001</v>
      </c>
      <c r="T10" s="1">
        <v>6175.1810000000005</v>
      </c>
      <c r="U10" s="4">
        <f t="shared" si="0"/>
        <v>9181.6992154999989</v>
      </c>
      <c r="V10" s="3">
        <f t="shared" si="1"/>
        <v>9783.0028586000008</v>
      </c>
      <c r="W10" s="4">
        <f t="shared" si="2"/>
        <v>10167.53582325</v>
      </c>
    </row>
    <row r="11" spans="1:23" x14ac:dyDescent="0.25">
      <c r="A11">
        <v>7</v>
      </c>
      <c r="B11" t="s">
        <v>11</v>
      </c>
      <c r="C11" s="40" t="str">
        <f>VLOOKUP(A11,'GTM-EU Proposals'!$L$3:$O$17,3,0)</f>
        <v>A</v>
      </c>
      <c r="D11" s="41">
        <f>VLOOKUP(A11,'GTM-EU Proposals'!$L$3:$O$17,4,0)</f>
        <v>5406</v>
      </c>
      <c r="E11" s="5">
        <v>2781</v>
      </c>
      <c r="F11" s="1">
        <v>8633</v>
      </c>
      <c r="G11" s="1">
        <v>6317.9630000000006</v>
      </c>
      <c r="H11" s="1">
        <v>5574.1459999999988</v>
      </c>
      <c r="I11" s="1">
        <v>3976.056</v>
      </c>
      <c r="J11" s="1">
        <v>8812.85</v>
      </c>
      <c r="K11" s="1">
        <v>6336.599999</v>
      </c>
      <c r="L11" s="1">
        <v>6322.4299990000009</v>
      </c>
      <c r="M11" s="1">
        <v>4577.78</v>
      </c>
      <c r="N11" s="6">
        <v>7027.1900000000005</v>
      </c>
      <c r="O11" s="1" cm="1">
        <f t="array" ref="O11:T11">IFERROR(LARGE(E11:N11,{1,2,3,4,5,6}), "")</f>
        <v>8812.85</v>
      </c>
      <c r="P11" s="1">
        <v>8633</v>
      </c>
      <c r="Q11" s="1">
        <v>7027.1900000000005</v>
      </c>
      <c r="R11" s="1">
        <v>6336.599999</v>
      </c>
      <c r="S11" s="1">
        <v>6322.4299990000009</v>
      </c>
      <c r="T11" s="1">
        <v>6317.9630000000006</v>
      </c>
      <c r="U11" s="4">
        <f t="shared" si="0"/>
        <v>7241.6721663333337</v>
      </c>
      <c r="V11" s="3">
        <f t="shared" si="1"/>
        <v>7426.4139995999994</v>
      </c>
      <c r="W11" s="4">
        <f t="shared" si="2"/>
        <v>7702.4099997499998</v>
      </c>
    </row>
    <row r="12" spans="1:23" x14ac:dyDescent="0.25">
      <c r="A12">
        <v>8</v>
      </c>
      <c r="B12" t="s">
        <v>10</v>
      </c>
      <c r="C12" s="40" t="str">
        <f>VLOOKUP(A12,'GTM-EU Proposals'!$L$3:$O$17,3,0)</f>
        <v>A</v>
      </c>
      <c r="D12" s="41">
        <f>VLOOKUP(A12,'GTM-EU Proposals'!$L$3:$O$17,4,0)</f>
        <v>5157</v>
      </c>
      <c r="E12" s="5">
        <v>6267.32</v>
      </c>
      <c r="F12" s="1">
        <v>8011.6059999999998</v>
      </c>
      <c r="G12" s="1">
        <v>6661.2820000000002</v>
      </c>
      <c r="H12" s="1">
        <v>7615.3149999999996</v>
      </c>
      <c r="I12" s="1">
        <v>7773.0349999999999</v>
      </c>
      <c r="J12" s="1">
        <v>9081.1299999999992</v>
      </c>
      <c r="K12" s="1">
        <v>7795.8331659999994</v>
      </c>
      <c r="L12" s="1">
        <v>3122.1729999999998</v>
      </c>
      <c r="M12" s="1">
        <v>1249.9000000000001</v>
      </c>
      <c r="N12" s="6"/>
      <c r="O12" s="1" cm="1">
        <f t="array" ref="O12:T12">IFERROR(LARGE(E12:N12,{1,2,3,4,5,6}), "")</f>
        <v>9081.1299999999992</v>
      </c>
      <c r="P12" s="1">
        <v>8011.6059999999998</v>
      </c>
      <c r="Q12" s="1">
        <v>7795.8331659999994</v>
      </c>
      <c r="R12" s="1">
        <v>7773.0349999999999</v>
      </c>
      <c r="S12" s="1">
        <v>7615.3149999999996</v>
      </c>
      <c r="T12" s="1">
        <v>6661.2820000000002</v>
      </c>
      <c r="U12" s="4">
        <f t="shared" si="0"/>
        <v>7823.0335276666665</v>
      </c>
      <c r="V12" s="3">
        <f t="shared" si="1"/>
        <v>8055.3838331999996</v>
      </c>
      <c r="W12" s="4">
        <f t="shared" si="2"/>
        <v>8165.4010414999993</v>
      </c>
    </row>
    <row r="13" spans="1:23" x14ac:dyDescent="0.25">
      <c r="A13">
        <v>9</v>
      </c>
      <c r="B13" t="s">
        <v>22</v>
      </c>
      <c r="C13" s="40" t="str">
        <f>VLOOKUP(A13,'GTM-EU Proposals'!$L$3:$O$17,3,0)</f>
        <v>A</v>
      </c>
      <c r="D13" s="41">
        <f>VLOOKUP(A13,'GTM-EU Proposals'!$L$3:$O$17,4,0)</f>
        <v>3588</v>
      </c>
      <c r="E13" s="5">
        <v>3469.5570000000002</v>
      </c>
      <c r="F13" s="1">
        <v>3375.7819999999997</v>
      </c>
      <c r="G13" s="1">
        <v>3123.0969999999998</v>
      </c>
      <c r="H13" s="1">
        <v>3099.2950000000001</v>
      </c>
      <c r="I13" s="1">
        <v>4055.7560000000003</v>
      </c>
      <c r="J13" s="1">
        <v>2662.1480000000006</v>
      </c>
      <c r="K13" s="1">
        <v>3073.4440000000004</v>
      </c>
      <c r="L13" s="1">
        <v>4198.6689999999999</v>
      </c>
      <c r="M13" s="1">
        <v>5915.2559999999994</v>
      </c>
      <c r="N13" s="6">
        <v>5721.4319999999998</v>
      </c>
      <c r="O13" s="1" cm="1">
        <f t="array" ref="O13:T13">IFERROR(LARGE(E13:N13,{1,2,3,4,5,6}), "")</f>
        <v>5915.2559999999994</v>
      </c>
      <c r="P13" s="1">
        <v>5721.4319999999998</v>
      </c>
      <c r="Q13" s="1">
        <v>4198.6689999999999</v>
      </c>
      <c r="R13" s="1">
        <v>4055.7560000000003</v>
      </c>
      <c r="S13" s="1">
        <v>3469.5570000000002</v>
      </c>
      <c r="T13" s="1">
        <v>3375.7819999999997</v>
      </c>
      <c r="U13" s="4">
        <f t="shared" si="0"/>
        <v>4456.0753333333332</v>
      </c>
      <c r="V13" s="3">
        <f t="shared" si="1"/>
        <v>4672.134</v>
      </c>
      <c r="W13" s="4">
        <f t="shared" si="2"/>
        <v>4972.7782499999994</v>
      </c>
    </row>
    <row r="14" spans="1:23" x14ac:dyDescent="0.25">
      <c r="A14">
        <v>10</v>
      </c>
      <c r="B14" t="s">
        <v>4</v>
      </c>
      <c r="C14" s="40" t="str">
        <f>VLOOKUP(A14,'GTM-EU Proposals'!$L$3:$O$17,3,0)</f>
        <v>A</v>
      </c>
      <c r="D14" s="41">
        <f>VLOOKUP(A14,'GTM-EU Proposals'!$L$3:$O$17,4,0)</f>
        <v>3450</v>
      </c>
      <c r="E14" s="5">
        <v>7866.1089999999995</v>
      </c>
      <c r="F14" s="1">
        <v>6989.53</v>
      </c>
      <c r="G14" s="1">
        <v>2837.0497380000002</v>
      </c>
      <c r="H14" s="1">
        <v>5584.1112199999998</v>
      </c>
      <c r="I14" s="1">
        <v>3698.7501670000001</v>
      </c>
      <c r="J14" s="1">
        <v>6259.1959999999999</v>
      </c>
      <c r="K14" s="1">
        <v>2042.545948</v>
      </c>
      <c r="L14" s="1">
        <v>952.00757999999996</v>
      </c>
      <c r="M14" s="1">
        <v>326.964</v>
      </c>
      <c r="N14" s="6">
        <v>1209.547</v>
      </c>
      <c r="O14" s="1" cm="1">
        <f t="array" ref="O14:T14">LARGE(E14:N14,{1,2,3,4,5,6})</f>
        <v>7866.1089999999995</v>
      </c>
      <c r="P14" s="1">
        <v>6989.53</v>
      </c>
      <c r="Q14" s="1">
        <v>6259.1959999999999</v>
      </c>
      <c r="R14" s="1">
        <v>5584.1112199999998</v>
      </c>
      <c r="S14" s="1">
        <v>3698.7501670000001</v>
      </c>
      <c r="T14" s="1">
        <v>2837.0497380000002</v>
      </c>
      <c r="U14" s="4">
        <f t="shared" si="0"/>
        <v>5539.1243541666663</v>
      </c>
      <c r="V14" s="3">
        <f t="shared" si="1"/>
        <v>6079.5392773999993</v>
      </c>
      <c r="W14" s="4">
        <f t="shared" si="2"/>
        <v>6674.7365549999995</v>
      </c>
    </row>
    <row r="15" spans="1:23" x14ac:dyDescent="0.25">
      <c r="A15">
        <v>11</v>
      </c>
      <c r="B15" t="s">
        <v>38</v>
      </c>
      <c r="C15" s="40" t="str">
        <f>VLOOKUP(A15,'GTM-EU Proposals'!$L$3:$O$17,3,0)</f>
        <v>A</v>
      </c>
      <c r="D15" s="41">
        <f>VLOOKUP(A15,'GTM-EU Proposals'!$L$3:$O$17,4,0)</f>
        <v>3423</v>
      </c>
      <c r="E15" s="5">
        <v>2797.9040000000005</v>
      </c>
      <c r="F15" s="1">
        <v>4103.8879999999999</v>
      </c>
      <c r="G15" s="1">
        <v>4444.1070000000009</v>
      </c>
      <c r="H15" s="1">
        <v>2720.4309999999996</v>
      </c>
      <c r="I15" s="1">
        <v>2625.1749999999997</v>
      </c>
      <c r="J15" s="1">
        <v>3661.9290000000001</v>
      </c>
      <c r="K15" s="1">
        <v>3960.39</v>
      </c>
      <c r="L15" s="1">
        <v>7755.9369999999999</v>
      </c>
      <c r="M15" s="1">
        <v>3093.4080000000004</v>
      </c>
      <c r="N15" s="6">
        <v>3047.9490000000001</v>
      </c>
      <c r="O15" s="1" cm="1">
        <f t="array" ref="O15:T15">IFERROR(LARGE(E15:N15,{1,2,3,4,5,6}), "")</f>
        <v>7755.9369999999999</v>
      </c>
      <c r="P15" s="1">
        <v>4444.1070000000009</v>
      </c>
      <c r="Q15" s="1">
        <v>4103.8879999999999</v>
      </c>
      <c r="R15" s="1">
        <v>3960.39</v>
      </c>
      <c r="S15" s="1">
        <v>3661.9290000000001</v>
      </c>
      <c r="T15" s="1">
        <v>3093.4080000000004</v>
      </c>
      <c r="U15" s="4">
        <f t="shared" si="0"/>
        <v>4503.2764999999999</v>
      </c>
      <c r="V15" s="3">
        <f t="shared" si="1"/>
        <v>4785.2502000000004</v>
      </c>
      <c r="W15" s="4">
        <f t="shared" si="2"/>
        <v>5066.0805</v>
      </c>
    </row>
    <row r="16" spans="1:23" x14ac:dyDescent="0.25">
      <c r="A16">
        <v>12</v>
      </c>
      <c r="B16" t="s">
        <v>39</v>
      </c>
      <c r="C16" s="40" t="str">
        <f>VLOOKUP(A16,'GTM-EU Proposals'!$L$3:$O$17,3,0)</f>
        <v>A</v>
      </c>
      <c r="D16" s="41">
        <f>VLOOKUP(A16,'GTM-EU Proposals'!$L$3:$O$17,4,0)</f>
        <v>2759</v>
      </c>
      <c r="E16" s="5">
        <v>3130.0645290000002</v>
      </c>
      <c r="F16" s="1">
        <v>4220.8098529999997</v>
      </c>
      <c r="G16" s="1">
        <v>5109.9295830000001</v>
      </c>
      <c r="H16" s="1">
        <v>2783.640664</v>
      </c>
      <c r="I16" s="1">
        <v>2098.8537839999999</v>
      </c>
      <c r="J16" s="1">
        <v>1949.448067</v>
      </c>
      <c r="K16" s="1">
        <v>1977.80079</v>
      </c>
      <c r="L16" s="1">
        <v>3171.9328409999998</v>
      </c>
      <c r="M16" s="1">
        <v>3485.8538450000001</v>
      </c>
      <c r="N16" s="6">
        <v>2865.3087439999999</v>
      </c>
      <c r="O16" s="1" cm="1">
        <f t="array" ref="O16:T16">IFERROR(LARGE(E16:N16,{1,2,3,4,5,6}), "")</f>
        <v>5109.9295830000001</v>
      </c>
      <c r="P16" s="1">
        <v>4220.8098529999997</v>
      </c>
      <c r="Q16" s="1">
        <v>3485.8538450000001</v>
      </c>
      <c r="R16" s="1">
        <v>3171.9328409999998</v>
      </c>
      <c r="S16" s="1">
        <v>3130.0645290000002</v>
      </c>
      <c r="T16" s="1">
        <v>2865.3087439999999</v>
      </c>
      <c r="U16" s="4">
        <f t="shared" si="0"/>
        <v>3663.9832325000002</v>
      </c>
      <c r="V16" s="3">
        <f t="shared" si="1"/>
        <v>3823.7181301999999</v>
      </c>
      <c r="W16" s="4">
        <f t="shared" si="2"/>
        <v>3997.1315304999998</v>
      </c>
    </row>
    <row r="17" spans="1:23" x14ac:dyDescent="0.25">
      <c r="A17">
        <v>13</v>
      </c>
      <c r="B17" t="s">
        <v>18</v>
      </c>
      <c r="C17" s="40" t="str">
        <f>VLOOKUP(A17,'GTM-EU Proposals'!$L$3:$O$17,3,0)</f>
        <v>A</v>
      </c>
      <c r="D17" s="41">
        <f>VLOOKUP(A17,'GTM-EU Proposals'!$L$3:$O$17,4,0)</f>
        <v>2550</v>
      </c>
      <c r="E17" s="5">
        <v>5200.2619999999997</v>
      </c>
      <c r="F17" s="1">
        <v>2720.34</v>
      </c>
      <c r="G17" s="1">
        <v>3718.4470000000001</v>
      </c>
      <c r="H17" s="1">
        <v>2538.6349999999998</v>
      </c>
      <c r="I17" s="1">
        <v>2957.0439999999994</v>
      </c>
      <c r="J17" s="1">
        <v>2594.11</v>
      </c>
      <c r="K17" s="1">
        <v>1882.9489999999998</v>
      </c>
      <c r="L17" s="1">
        <v>4263.8728799999999</v>
      </c>
      <c r="M17" s="1">
        <v>2596.0146960000002</v>
      </c>
      <c r="N17" s="6"/>
      <c r="O17" s="1" cm="1">
        <f t="array" ref="O17:T17">IFERROR(LARGE(E17:N17,{1,2,3,4,5,6}), "")</f>
        <v>5200.2619999999997</v>
      </c>
      <c r="P17" s="1">
        <v>4263.8728799999999</v>
      </c>
      <c r="Q17" s="1">
        <v>3718.4470000000001</v>
      </c>
      <c r="R17" s="1">
        <v>2957.0439999999994</v>
      </c>
      <c r="S17" s="1">
        <v>2720.34</v>
      </c>
      <c r="T17" s="1">
        <v>2596.0146960000002</v>
      </c>
      <c r="U17" s="4">
        <f t="shared" si="0"/>
        <v>3575.9967626666671</v>
      </c>
      <c r="V17" s="3">
        <f t="shared" si="1"/>
        <v>3771.9931759999999</v>
      </c>
      <c r="W17" s="4">
        <f t="shared" si="2"/>
        <v>4034.9064699999999</v>
      </c>
    </row>
    <row r="18" spans="1:23" x14ac:dyDescent="0.25">
      <c r="A18">
        <v>14</v>
      </c>
      <c r="B18" t="s">
        <v>9</v>
      </c>
      <c r="C18" s="40" t="str">
        <f>VLOOKUP(A18,'GTM-EU Proposals'!$L$3:$O$17,3,0)</f>
        <v>A</v>
      </c>
      <c r="D18" s="41">
        <f>VLOOKUP(A18,'GTM-EU Proposals'!$L$3:$O$17,4,0)</f>
        <v>1770</v>
      </c>
      <c r="E18" s="5">
        <v>250.92598100000001</v>
      </c>
      <c r="F18" s="1">
        <v>314.916</v>
      </c>
      <c r="G18" s="1">
        <v>951.658367</v>
      </c>
      <c r="H18" s="1">
        <v>116.16464999999999</v>
      </c>
      <c r="I18" s="1">
        <v>2649.3720800000001</v>
      </c>
      <c r="J18" s="1">
        <v>4459.514228</v>
      </c>
      <c r="K18" s="1">
        <v>2117.1559999999999</v>
      </c>
      <c r="L18" s="1">
        <v>3336.2180000000003</v>
      </c>
      <c r="M18" s="1">
        <v>1434.4870000000001</v>
      </c>
      <c r="N18" s="6">
        <v>2637.2604649999998</v>
      </c>
      <c r="O18" s="1" cm="1">
        <f t="array" ref="O18:T18">IFERROR(LARGE(E18:N18,{1,2,3,4,5,6}), "")</f>
        <v>4459.514228</v>
      </c>
      <c r="P18" s="1">
        <v>3336.2180000000003</v>
      </c>
      <c r="Q18" s="1">
        <v>2649.3720800000001</v>
      </c>
      <c r="R18" s="1">
        <v>2637.2604649999998</v>
      </c>
      <c r="S18" s="1">
        <v>2117.1559999999999</v>
      </c>
      <c r="T18" s="1">
        <v>1434.4870000000001</v>
      </c>
      <c r="U18" s="4">
        <f t="shared" si="0"/>
        <v>2772.3346288333337</v>
      </c>
      <c r="V18" s="3">
        <f t="shared" si="1"/>
        <v>3039.9041545999999</v>
      </c>
      <c r="W18" s="4">
        <f t="shared" si="2"/>
        <v>3270.5911932500003</v>
      </c>
    </row>
    <row r="19" spans="1:23" ht="15.75" thickBot="1" x14ac:dyDescent="0.3">
      <c r="A19" s="111" t="s">
        <v>79</v>
      </c>
      <c r="B19" s="112"/>
      <c r="C19" s="112"/>
      <c r="D19" s="112"/>
      <c r="E19" s="42">
        <f>SUM(E5:E18)</f>
        <v>120870.13811000001</v>
      </c>
      <c r="F19" s="61">
        <f t="shared" ref="F19:W19" si="3">SUM(F5:F18)</f>
        <v>141110.19566299999</v>
      </c>
      <c r="G19" s="61">
        <f t="shared" si="3"/>
        <v>126784.38589300001</v>
      </c>
      <c r="H19" s="61">
        <f t="shared" si="3"/>
        <v>127943.69913500002</v>
      </c>
      <c r="I19" s="61">
        <f t="shared" si="3"/>
        <v>129792.558032</v>
      </c>
      <c r="J19" s="61">
        <f t="shared" si="3"/>
        <v>144416.427562</v>
      </c>
      <c r="K19" s="61">
        <f t="shared" si="3"/>
        <v>114402.91098399999</v>
      </c>
      <c r="L19" s="61">
        <f t="shared" si="3"/>
        <v>139992.08533600002</v>
      </c>
      <c r="M19" s="61">
        <f t="shared" si="3"/>
        <v>125021.64984</v>
      </c>
      <c r="N19" s="43">
        <f t="shared" si="3"/>
        <v>126960.055761</v>
      </c>
      <c r="O19" s="61">
        <f t="shared" si="3"/>
        <v>192460.96846</v>
      </c>
      <c r="P19" s="61">
        <f t="shared" si="3"/>
        <v>169453.97031100001</v>
      </c>
      <c r="Q19" s="61">
        <f t="shared" si="3"/>
        <v>152080.14744800003</v>
      </c>
      <c r="R19" s="61">
        <f t="shared" si="3"/>
        <v>142476.680055</v>
      </c>
      <c r="S19" s="61">
        <f t="shared" si="3"/>
        <v>136462.84525700001</v>
      </c>
      <c r="T19" s="61">
        <f t="shared" si="3"/>
        <v>124431.75917900002</v>
      </c>
      <c r="U19" s="45">
        <f t="shared" si="3"/>
        <v>152894.3951183334</v>
      </c>
      <c r="V19" s="61">
        <f t="shared" si="3"/>
        <v>158586.92230619997</v>
      </c>
      <c r="W19" s="45">
        <f t="shared" si="3"/>
        <v>164117.94156850001</v>
      </c>
    </row>
    <row r="20" spans="1:23" x14ac:dyDescent="0.25">
      <c r="A20" s="74">
        <v>15</v>
      </c>
      <c r="B20" s="75" t="s">
        <v>0</v>
      </c>
      <c r="C20" s="76" t="s">
        <v>64</v>
      </c>
      <c r="D20" s="87">
        <f>'GTM-EU Proposals'!$Q$18</f>
        <v>1575</v>
      </c>
      <c r="E20" s="78"/>
      <c r="F20" s="79"/>
      <c r="G20" s="79">
        <v>1.5820000000000001</v>
      </c>
      <c r="H20" s="79">
        <v>2.8</v>
      </c>
      <c r="I20" s="79">
        <v>0</v>
      </c>
      <c r="J20" s="79">
        <v>1.2723800000000001</v>
      </c>
      <c r="K20" s="79">
        <v>7.7499899999999995</v>
      </c>
      <c r="L20" s="79">
        <v>14.725</v>
      </c>
      <c r="M20" s="79">
        <v>5.0759999999999996</v>
      </c>
      <c r="N20" s="80">
        <v>8.6750000000000007</v>
      </c>
      <c r="O20" s="79" cm="1">
        <f t="array" ref="O20:T20">LARGE(E20:N20,{1,2,3,4,5,6})</f>
        <v>14.725</v>
      </c>
      <c r="P20" s="79">
        <v>8.6750000000000007</v>
      </c>
      <c r="Q20" s="79">
        <v>7.7499899999999995</v>
      </c>
      <c r="R20" s="79">
        <v>5.0759999999999996</v>
      </c>
      <c r="S20" s="79">
        <v>2.8</v>
      </c>
      <c r="T20" s="79">
        <v>1.5820000000000001</v>
      </c>
      <c r="U20" s="81">
        <f t="shared" ref="U20:U44" si="4">SUM(_xlfn.ANCHORARRAY(O20))/6</f>
        <v>6.767998333333332</v>
      </c>
      <c r="V20" s="82">
        <f t="shared" ref="V20:V44" si="5">SUM(O20:S20)/5</f>
        <v>7.805197999999999</v>
      </c>
      <c r="W20" s="81">
        <f t="shared" ref="W20:W44" si="6">SUM(O20:R20)/4</f>
        <v>9.056497499999999</v>
      </c>
    </row>
    <row r="21" spans="1:23" x14ac:dyDescent="0.25">
      <c r="A21" s="39">
        <v>16</v>
      </c>
      <c r="B21" t="s">
        <v>1</v>
      </c>
      <c r="C21" s="40" t="s">
        <v>64</v>
      </c>
      <c r="D21" s="88">
        <f>'GTM-EU Proposals'!$Q$18</f>
        <v>1575</v>
      </c>
      <c r="E21" s="5">
        <v>262.279</v>
      </c>
      <c r="F21" s="1">
        <v>324.25099999999998</v>
      </c>
      <c r="G21" s="1">
        <v>269.51900000000001</v>
      </c>
      <c r="H21" s="1">
        <v>248.28399999999999</v>
      </c>
      <c r="I21" s="1">
        <v>121.056</v>
      </c>
      <c r="J21" s="1">
        <v>173.096</v>
      </c>
      <c r="K21" s="1">
        <v>212.495</v>
      </c>
      <c r="L21" s="1">
        <v>201.637</v>
      </c>
      <c r="M21" s="1">
        <v>236.64</v>
      </c>
      <c r="N21" s="6">
        <v>188.35309999999998</v>
      </c>
      <c r="O21" s="1" cm="1">
        <f t="array" ref="O21:T21">LARGE(E21:N21,{1,2,3,4,5,6})</f>
        <v>324.25099999999998</v>
      </c>
      <c r="P21" s="1">
        <v>269.51900000000001</v>
      </c>
      <c r="Q21" s="1">
        <v>262.279</v>
      </c>
      <c r="R21" s="1">
        <v>248.28399999999999</v>
      </c>
      <c r="S21" s="1">
        <v>236.64</v>
      </c>
      <c r="T21" s="1">
        <v>212.495</v>
      </c>
      <c r="U21" s="4">
        <f t="shared" si="4"/>
        <v>258.91133333333329</v>
      </c>
      <c r="V21" s="3">
        <f t="shared" si="5"/>
        <v>268.19459999999998</v>
      </c>
      <c r="W21" s="4">
        <f t="shared" si="6"/>
        <v>276.08325000000002</v>
      </c>
    </row>
    <row r="22" spans="1:23" x14ac:dyDescent="0.25">
      <c r="A22" s="39">
        <v>17</v>
      </c>
      <c r="B22" t="s">
        <v>5</v>
      </c>
      <c r="C22" s="40" t="s">
        <v>64</v>
      </c>
      <c r="D22" s="88">
        <f>'GTM-EU Proposals'!$Q$18</f>
        <v>1575</v>
      </c>
      <c r="E22" s="5">
        <v>59.013606000000003</v>
      </c>
      <c r="F22" s="1">
        <v>19.488688999999997</v>
      </c>
      <c r="G22" s="1">
        <v>193.07766099999998</v>
      </c>
      <c r="H22" s="1">
        <v>14.646455000000001</v>
      </c>
      <c r="I22" s="1">
        <v>108.171269</v>
      </c>
      <c r="J22" s="1">
        <v>75.077376000000001</v>
      </c>
      <c r="K22" s="1">
        <v>110.87202300000001</v>
      </c>
      <c r="L22" s="1">
        <v>198.67438599999997</v>
      </c>
      <c r="M22" s="1">
        <v>175.02158399999999</v>
      </c>
      <c r="N22" s="6">
        <v>162.80616799999999</v>
      </c>
      <c r="O22" s="1" cm="1">
        <f t="array" ref="O22:T22">LARGE(E22:N22,{1,2,3,4,5,6})</f>
        <v>198.67438599999997</v>
      </c>
      <c r="P22" s="1">
        <v>193.07766099999998</v>
      </c>
      <c r="Q22" s="1">
        <v>175.02158399999999</v>
      </c>
      <c r="R22" s="1">
        <v>162.80616799999999</v>
      </c>
      <c r="S22" s="1">
        <v>110.87202300000001</v>
      </c>
      <c r="T22" s="1">
        <v>108.171269</v>
      </c>
      <c r="U22" s="4">
        <f t="shared" si="4"/>
        <v>158.1038485</v>
      </c>
      <c r="V22" s="3">
        <f t="shared" si="5"/>
        <v>168.09036439999997</v>
      </c>
      <c r="W22" s="4">
        <f t="shared" si="6"/>
        <v>182.39494974999997</v>
      </c>
    </row>
    <row r="23" spans="1:23" x14ac:dyDescent="0.25">
      <c r="A23" s="39">
        <v>18</v>
      </c>
      <c r="B23" t="s">
        <v>6</v>
      </c>
      <c r="C23" s="40" t="s">
        <v>64</v>
      </c>
      <c r="D23" s="88">
        <f>'GTM-EU Proposals'!$Q$18</f>
        <v>1575</v>
      </c>
      <c r="E23" s="5">
        <v>169.55100000000002</v>
      </c>
      <c r="F23" s="1">
        <v>467.74599999999998</v>
      </c>
      <c r="G23" s="1">
        <v>578.37900000000002</v>
      </c>
      <c r="H23" s="1">
        <v>359.45799999999997</v>
      </c>
      <c r="I23" s="1">
        <v>320.86200000000002</v>
      </c>
      <c r="J23" s="1">
        <v>461.12799999999993</v>
      </c>
      <c r="K23" s="1">
        <v>140.03200000000001</v>
      </c>
      <c r="L23" s="1">
        <v>528.59399999999994</v>
      </c>
      <c r="M23" s="1">
        <v>2444.3519999999999</v>
      </c>
      <c r="N23" s="6">
        <v>2746.7890000000002</v>
      </c>
      <c r="O23" s="1" cm="1">
        <f t="array" ref="O23:T23">LARGE(E23:N23,{1,2,3,4,5,6})</f>
        <v>2746.7890000000002</v>
      </c>
      <c r="P23" s="1">
        <v>2444.3519999999999</v>
      </c>
      <c r="Q23" s="1">
        <v>578.37900000000002</v>
      </c>
      <c r="R23" s="1">
        <v>528.59399999999994</v>
      </c>
      <c r="S23" s="1">
        <v>467.74599999999998</v>
      </c>
      <c r="T23" s="1">
        <v>461.12799999999993</v>
      </c>
      <c r="U23" s="4">
        <f t="shared" si="4"/>
        <v>1204.4979999999998</v>
      </c>
      <c r="V23" s="3">
        <f t="shared" si="5"/>
        <v>1353.172</v>
      </c>
      <c r="W23" s="4">
        <f t="shared" si="6"/>
        <v>1574.5284999999999</v>
      </c>
    </row>
    <row r="24" spans="1:23" x14ac:dyDescent="0.25">
      <c r="A24" s="39">
        <v>19</v>
      </c>
      <c r="B24" t="s">
        <v>7</v>
      </c>
      <c r="C24" s="40" t="s">
        <v>64</v>
      </c>
      <c r="D24" s="88">
        <f>'GTM-EU Proposals'!$Q$18</f>
        <v>1575</v>
      </c>
      <c r="E24" s="5">
        <v>1220</v>
      </c>
      <c r="F24" s="1">
        <v>941.99999999999989</v>
      </c>
      <c r="G24" s="1">
        <v>776.00000000000011</v>
      </c>
      <c r="H24" s="1">
        <v>944.99999999999989</v>
      </c>
      <c r="I24" s="1">
        <v>736</v>
      </c>
      <c r="J24" s="1">
        <v>869.99999999999989</v>
      </c>
      <c r="K24" s="1">
        <v>468.00000000000006</v>
      </c>
      <c r="L24" s="1">
        <v>669</v>
      </c>
      <c r="M24" s="1">
        <v>873</v>
      </c>
      <c r="N24" s="6">
        <v>759.99999999999989</v>
      </c>
      <c r="O24" s="1" cm="1">
        <f t="array" ref="O24:T24">LARGE(E24:N24,{1,2,3,4,5,6})</f>
        <v>1220</v>
      </c>
      <c r="P24" s="1">
        <v>944.99999999999989</v>
      </c>
      <c r="Q24" s="1">
        <v>941.99999999999989</v>
      </c>
      <c r="R24" s="1">
        <v>873</v>
      </c>
      <c r="S24" s="1">
        <v>869.99999999999989</v>
      </c>
      <c r="T24" s="1">
        <v>776.00000000000011</v>
      </c>
      <c r="U24" s="4">
        <f t="shared" si="4"/>
        <v>937.66666666666663</v>
      </c>
      <c r="V24" s="3">
        <f t="shared" si="5"/>
        <v>970</v>
      </c>
      <c r="W24" s="4">
        <f t="shared" si="6"/>
        <v>995</v>
      </c>
    </row>
    <row r="25" spans="1:23" x14ac:dyDescent="0.25">
      <c r="A25" s="39">
        <v>20</v>
      </c>
      <c r="B25" t="s">
        <v>8</v>
      </c>
      <c r="C25" s="40" t="s">
        <v>64</v>
      </c>
      <c r="D25" s="88">
        <f>'GTM-EU Proposals'!$Q$18</f>
        <v>1575</v>
      </c>
      <c r="E25" s="5">
        <v>116.81</v>
      </c>
      <c r="F25" s="1">
        <v>138.768</v>
      </c>
      <c r="G25" s="1">
        <v>183.072</v>
      </c>
      <c r="H25" s="1">
        <v>113.509</v>
      </c>
      <c r="I25" s="1">
        <v>74.310999999999993</v>
      </c>
      <c r="J25" s="1">
        <v>116.63950000000001</v>
      </c>
      <c r="K25" s="1">
        <v>150.24520000000001</v>
      </c>
      <c r="L25" s="1">
        <v>54.088630000000002</v>
      </c>
      <c r="M25" s="1">
        <v>51.58155</v>
      </c>
      <c r="N25" s="6">
        <v>114.637</v>
      </c>
      <c r="O25" s="1" cm="1">
        <f t="array" ref="O25:T25">LARGE(E25:N25,{1,2,3,4,5,6})</f>
        <v>183.072</v>
      </c>
      <c r="P25" s="1">
        <v>150.24520000000001</v>
      </c>
      <c r="Q25" s="1">
        <v>138.768</v>
      </c>
      <c r="R25" s="1">
        <v>116.81</v>
      </c>
      <c r="S25" s="1">
        <v>116.63950000000001</v>
      </c>
      <c r="T25" s="1">
        <v>114.637</v>
      </c>
      <c r="U25" s="4">
        <f t="shared" si="4"/>
        <v>136.69528333333332</v>
      </c>
      <c r="V25" s="3">
        <f t="shared" si="5"/>
        <v>141.10693999999998</v>
      </c>
      <c r="W25" s="4">
        <f t="shared" si="6"/>
        <v>147.22379999999998</v>
      </c>
    </row>
    <row r="26" spans="1:23" x14ac:dyDescent="0.25">
      <c r="A26" s="39">
        <v>21</v>
      </c>
      <c r="B26" t="s">
        <v>13</v>
      </c>
      <c r="C26" s="40" t="s">
        <v>64</v>
      </c>
      <c r="D26" s="88">
        <f>'GTM-EU Proposals'!$Q$18</f>
        <v>1575</v>
      </c>
      <c r="E26" s="5"/>
      <c r="F26" s="1"/>
      <c r="G26" s="1"/>
      <c r="H26" s="1">
        <v>0</v>
      </c>
      <c r="I26" s="1"/>
      <c r="J26" s="1"/>
      <c r="K26" s="1"/>
      <c r="L26" s="1"/>
      <c r="M26" s="1"/>
      <c r="N26" s="6"/>
      <c r="O26" s="1" cm="1">
        <f t="array" ref="O26:T26">IFERROR(LARGE(E26:N26,{1,2,3,4,5,6}), "")</f>
        <v>0</v>
      </c>
      <c r="P26" s="1" t="str">
        <v/>
      </c>
      <c r="Q26" s="1" t="str">
        <v/>
      </c>
      <c r="R26" s="1" t="str">
        <v/>
      </c>
      <c r="S26" s="1" t="str">
        <v/>
      </c>
      <c r="T26" s="1" t="str">
        <v/>
      </c>
      <c r="U26" s="4">
        <f t="shared" si="4"/>
        <v>0</v>
      </c>
      <c r="V26" s="3">
        <f t="shared" si="5"/>
        <v>0</v>
      </c>
      <c r="W26" s="4">
        <f t="shared" si="6"/>
        <v>0</v>
      </c>
    </row>
    <row r="27" spans="1:23" x14ac:dyDescent="0.25">
      <c r="A27" s="39">
        <v>22</v>
      </c>
      <c r="B27" t="s">
        <v>14</v>
      </c>
      <c r="C27" s="40" t="s">
        <v>64</v>
      </c>
      <c r="D27" s="88">
        <f>'GTM-EU Proposals'!$Q$18</f>
        <v>1575</v>
      </c>
      <c r="E27" s="5"/>
      <c r="F27" s="1">
        <v>1</v>
      </c>
      <c r="G27" s="1">
        <v>3</v>
      </c>
      <c r="H27" s="1"/>
      <c r="I27" s="1"/>
      <c r="J27" s="1"/>
      <c r="K27" s="1"/>
      <c r="L27" s="1"/>
      <c r="M27" s="1"/>
      <c r="N27" s="6"/>
      <c r="O27" s="1" cm="1">
        <f t="array" ref="O27:T27">IFERROR(LARGE(E27:N27,{1,2,3,4,5,6}), "")</f>
        <v>3</v>
      </c>
      <c r="P27" s="1">
        <v>1</v>
      </c>
      <c r="Q27" s="1" t="str">
        <v/>
      </c>
      <c r="R27" s="1" t="str">
        <v/>
      </c>
      <c r="S27" s="1" t="str">
        <v/>
      </c>
      <c r="T27" s="1" t="str">
        <v/>
      </c>
      <c r="U27" s="4">
        <f t="shared" si="4"/>
        <v>0.66666666666666663</v>
      </c>
      <c r="V27" s="3">
        <f t="shared" si="5"/>
        <v>0.8</v>
      </c>
      <c r="W27" s="4">
        <f t="shared" si="6"/>
        <v>1</v>
      </c>
    </row>
    <row r="28" spans="1:23" x14ac:dyDescent="0.25">
      <c r="A28" s="39">
        <v>23</v>
      </c>
      <c r="B28" t="s">
        <v>15</v>
      </c>
      <c r="C28" s="40" t="s">
        <v>64</v>
      </c>
      <c r="D28" s="88">
        <f>'GTM-EU Proposals'!$Q$18</f>
        <v>1575</v>
      </c>
      <c r="E28" s="5"/>
      <c r="F28" s="1"/>
      <c r="G28" s="1"/>
      <c r="H28" s="1"/>
      <c r="I28" s="1"/>
      <c r="J28" s="1">
        <v>0.72</v>
      </c>
      <c r="K28" s="1"/>
      <c r="L28" s="1"/>
      <c r="M28" s="1"/>
      <c r="N28" s="6"/>
      <c r="O28" s="1" cm="1">
        <f t="array" ref="O28:T28">IFERROR(LARGE(E28:N28,{1,2,3,4,5,6}), "")</f>
        <v>0.72</v>
      </c>
      <c r="P28" s="1" t="str">
        <v/>
      </c>
      <c r="Q28" s="1" t="str">
        <v/>
      </c>
      <c r="R28" s="1" t="str">
        <v/>
      </c>
      <c r="S28" s="1" t="str">
        <v/>
      </c>
      <c r="T28" s="1" t="str">
        <v/>
      </c>
      <c r="U28" s="4">
        <f t="shared" si="4"/>
        <v>0.12</v>
      </c>
      <c r="V28" s="3">
        <f t="shared" si="5"/>
        <v>0.14399999999999999</v>
      </c>
      <c r="W28" s="4">
        <f t="shared" si="6"/>
        <v>0.18</v>
      </c>
    </row>
    <row r="29" spans="1:23" x14ac:dyDescent="0.25">
      <c r="A29" s="39">
        <v>24</v>
      </c>
      <c r="B29" t="s">
        <v>17</v>
      </c>
      <c r="C29" s="40" t="s">
        <v>64</v>
      </c>
      <c r="D29" s="88">
        <f>'GTM-EU Proposals'!$Q$18</f>
        <v>1575</v>
      </c>
      <c r="E29" s="5">
        <v>1166.8028899999999</v>
      </c>
      <c r="F29" s="1">
        <v>1606.93362</v>
      </c>
      <c r="G29" s="1">
        <v>1257.38327</v>
      </c>
      <c r="H29" s="1">
        <v>1391.2574000000002</v>
      </c>
      <c r="I29" s="1">
        <v>818.38533000000007</v>
      </c>
      <c r="J29" s="1">
        <v>783.57567999999992</v>
      </c>
      <c r="K29" s="1">
        <v>286.54199999999997</v>
      </c>
      <c r="L29" s="1">
        <v>956.92700000000002</v>
      </c>
      <c r="M29" s="1">
        <v>2139.2743099999998</v>
      </c>
      <c r="N29" s="6">
        <v>1086.487014</v>
      </c>
      <c r="O29" s="1" cm="1">
        <f t="array" ref="O29:T29">IFERROR(LARGE(E29:N29,{1,2,3,4,5,6}), "")</f>
        <v>2139.2743099999998</v>
      </c>
      <c r="P29" s="1">
        <v>1606.93362</v>
      </c>
      <c r="Q29" s="1">
        <v>1391.2574000000002</v>
      </c>
      <c r="R29" s="1">
        <v>1257.38327</v>
      </c>
      <c r="S29" s="1">
        <v>1166.8028899999999</v>
      </c>
      <c r="T29" s="1">
        <v>1086.487014</v>
      </c>
      <c r="U29" s="4">
        <f t="shared" si="4"/>
        <v>1441.3564173333334</v>
      </c>
      <c r="V29" s="3">
        <f t="shared" si="5"/>
        <v>1512.3302980000001</v>
      </c>
      <c r="W29" s="4">
        <f t="shared" si="6"/>
        <v>1598.7121500000001</v>
      </c>
    </row>
    <row r="30" spans="1:23" x14ac:dyDescent="0.25">
      <c r="A30" s="39">
        <v>25</v>
      </c>
      <c r="B30" t="s">
        <v>19</v>
      </c>
      <c r="C30" s="40" t="s">
        <v>64</v>
      </c>
      <c r="D30" s="88">
        <f>'GTM-EU Proposals'!$Q$18</f>
        <v>1575</v>
      </c>
      <c r="E30" s="5">
        <v>8.7029999999999994</v>
      </c>
      <c r="F30" s="1">
        <v>6.2939999999999996</v>
      </c>
      <c r="G30" s="1"/>
      <c r="H30" s="1">
        <v>8.4529999999999994</v>
      </c>
      <c r="I30" s="1">
        <v>10.257999999999999</v>
      </c>
      <c r="J30" s="1">
        <v>8.3780000000000001</v>
      </c>
      <c r="K30" s="1">
        <v>6.7820999999999998</v>
      </c>
      <c r="L30" s="1">
        <v>4.3377499999999998</v>
      </c>
      <c r="M30" s="1">
        <v>0.93700000000000006</v>
      </c>
      <c r="N30" s="6">
        <v>1.2999999999999999E-2</v>
      </c>
      <c r="O30" s="1" cm="1">
        <f t="array" ref="O30:T30">IFERROR(LARGE(E30:N30,{1,2,3,4,5,6}), "")</f>
        <v>10.257999999999999</v>
      </c>
      <c r="P30" s="1">
        <v>8.7029999999999994</v>
      </c>
      <c r="Q30" s="1">
        <v>8.4529999999999994</v>
      </c>
      <c r="R30" s="1">
        <v>8.3780000000000001</v>
      </c>
      <c r="S30" s="1">
        <v>6.7820999999999998</v>
      </c>
      <c r="T30" s="1">
        <v>6.2939999999999996</v>
      </c>
      <c r="U30" s="4">
        <f t="shared" si="4"/>
        <v>8.1446833333333331</v>
      </c>
      <c r="V30" s="3">
        <f t="shared" si="5"/>
        <v>8.5148200000000003</v>
      </c>
      <c r="W30" s="4">
        <f t="shared" si="6"/>
        <v>8.9480000000000004</v>
      </c>
    </row>
    <row r="31" spans="1:23" x14ac:dyDescent="0.25">
      <c r="A31" s="39">
        <v>26</v>
      </c>
      <c r="B31" t="s">
        <v>20</v>
      </c>
      <c r="C31" s="40" t="s">
        <v>64</v>
      </c>
      <c r="D31" s="88">
        <f>'GTM-EU Proposals'!$Q$18</f>
        <v>1575</v>
      </c>
      <c r="E31" s="5"/>
      <c r="F31" s="1"/>
      <c r="G31" s="1"/>
      <c r="H31" s="1"/>
      <c r="I31" s="1"/>
      <c r="J31" s="1"/>
      <c r="K31" s="1">
        <v>322</v>
      </c>
      <c r="L31" s="1">
        <v>1327</v>
      </c>
      <c r="M31" s="1">
        <v>913</v>
      </c>
      <c r="N31" s="6">
        <v>378</v>
      </c>
      <c r="O31" s="1" cm="1">
        <f t="array" ref="O31:T31">IFERROR(LARGE(E31:N31,{1,2,3,4,5,6}), "")</f>
        <v>1327</v>
      </c>
      <c r="P31" s="1">
        <v>913</v>
      </c>
      <c r="Q31" s="1">
        <v>378</v>
      </c>
      <c r="R31" s="1">
        <v>322</v>
      </c>
      <c r="S31" s="1" t="str">
        <v/>
      </c>
      <c r="T31" s="1" t="str">
        <v/>
      </c>
      <c r="U31" s="4">
        <f t="shared" si="4"/>
        <v>490</v>
      </c>
      <c r="V31" s="3">
        <f t="shared" si="5"/>
        <v>588</v>
      </c>
      <c r="W31" s="4">
        <f t="shared" si="6"/>
        <v>735</v>
      </c>
    </row>
    <row r="32" spans="1:23" x14ac:dyDescent="0.25">
      <c r="A32" s="39">
        <v>27</v>
      </c>
      <c r="B32" t="s">
        <v>21</v>
      </c>
      <c r="C32" s="40" t="s">
        <v>64</v>
      </c>
      <c r="D32" s="88">
        <f>'GTM-EU Proposals'!$Q$18</f>
        <v>1575</v>
      </c>
      <c r="E32" s="5">
        <v>13.62</v>
      </c>
      <c r="F32" s="1">
        <v>182.928</v>
      </c>
      <c r="G32" s="1">
        <v>180.61199999999999</v>
      </c>
      <c r="H32" s="1">
        <v>3.4750000000000001</v>
      </c>
      <c r="I32" s="1">
        <v>42.612000000000002</v>
      </c>
      <c r="J32" s="1">
        <v>116.214586</v>
      </c>
      <c r="K32" s="1">
        <v>164.02</v>
      </c>
      <c r="L32" s="1"/>
      <c r="M32" s="1"/>
      <c r="N32" s="6"/>
      <c r="O32" s="1" cm="1">
        <f t="array" ref="O32:T32">IFERROR(LARGE(E32:N32,{1,2,3,4,5,6}), "")</f>
        <v>182.928</v>
      </c>
      <c r="P32" s="1">
        <v>180.61199999999999</v>
      </c>
      <c r="Q32" s="1">
        <v>164.02</v>
      </c>
      <c r="R32" s="1">
        <v>116.214586</v>
      </c>
      <c r="S32" s="1">
        <v>42.612000000000002</v>
      </c>
      <c r="T32" s="1">
        <v>13.62</v>
      </c>
      <c r="U32" s="4">
        <f t="shared" si="4"/>
        <v>116.66776433333332</v>
      </c>
      <c r="V32" s="3">
        <f t="shared" si="5"/>
        <v>137.2773172</v>
      </c>
      <c r="W32" s="4">
        <f t="shared" si="6"/>
        <v>160.9436465</v>
      </c>
    </row>
    <row r="33" spans="1:23" x14ac:dyDescent="0.25">
      <c r="A33" s="39">
        <v>28</v>
      </c>
      <c r="B33" t="s">
        <v>23</v>
      </c>
      <c r="C33" s="40" t="s">
        <v>64</v>
      </c>
      <c r="D33" s="88">
        <f>'GTM-EU Proposals'!$Q$18</f>
        <v>1575</v>
      </c>
      <c r="E33" s="5">
        <v>47.708769999999994</v>
      </c>
      <c r="F33" s="1">
        <v>368.09899999999999</v>
      </c>
      <c r="G33" s="1">
        <v>410.75387000000001</v>
      </c>
      <c r="H33" s="1">
        <v>454.50973000000005</v>
      </c>
      <c r="I33" s="1">
        <v>506.75100000000003</v>
      </c>
      <c r="J33" s="1">
        <v>579.34308999999996</v>
      </c>
      <c r="K33" s="1">
        <v>372.81185999999997</v>
      </c>
      <c r="L33" s="1">
        <v>480.53023999999999</v>
      </c>
      <c r="M33" s="1">
        <v>732.45131000000003</v>
      </c>
      <c r="N33" s="6">
        <v>554.66920000000005</v>
      </c>
      <c r="O33" s="1" cm="1">
        <f t="array" ref="O33:T33">IFERROR(LARGE(E33:N33,{1,2,3,4,5,6}), "")</f>
        <v>732.45131000000003</v>
      </c>
      <c r="P33" s="1">
        <v>579.34308999999996</v>
      </c>
      <c r="Q33" s="1">
        <v>554.66920000000005</v>
      </c>
      <c r="R33" s="1">
        <v>506.75100000000003</v>
      </c>
      <c r="S33" s="1">
        <v>480.53023999999999</v>
      </c>
      <c r="T33" s="1">
        <v>454.50973000000005</v>
      </c>
      <c r="U33" s="4">
        <f t="shared" si="4"/>
        <v>551.37576166666679</v>
      </c>
      <c r="V33" s="3">
        <f t="shared" si="5"/>
        <v>570.7489680000001</v>
      </c>
      <c r="W33" s="4">
        <f t="shared" si="6"/>
        <v>593.30365000000006</v>
      </c>
    </row>
    <row r="34" spans="1:23" x14ac:dyDescent="0.25">
      <c r="A34" s="39">
        <v>29</v>
      </c>
      <c r="B34" t="s">
        <v>24</v>
      </c>
      <c r="C34" s="40" t="s">
        <v>64</v>
      </c>
      <c r="D34" s="88">
        <f>'GTM-EU Proposals'!$Q$18</f>
        <v>1575</v>
      </c>
      <c r="E34" s="5">
        <v>88</v>
      </c>
      <c r="F34" s="1">
        <v>76.234000000000009</v>
      </c>
      <c r="G34" s="1">
        <v>87.936400000000006</v>
      </c>
      <c r="H34" s="1">
        <v>1.9074</v>
      </c>
      <c r="I34" s="1">
        <v>6.3557399999999999</v>
      </c>
      <c r="J34" s="1">
        <v>1731.08059</v>
      </c>
      <c r="K34" s="1">
        <v>0.65200000000000002</v>
      </c>
      <c r="L34" s="1">
        <v>0.36909999999999998</v>
      </c>
      <c r="M34" s="1">
        <v>3.968</v>
      </c>
      <c r="N34" s="6">
        <v>0.51843099999999998</v>
      </c>
      <c r="O34" s="1" cm="1">
        <f t="array" ref="O34:T34">IFERROR(LARGE(E34:N34,{1,2,3,4,5,6}), "")</f>
        <v>1731.08059</v>
      </c>
      <c r="P34" s="1">
        <v>88</v>
      </c>
      <c r="Q34" s="1">
        <v>87.936400000000006</v>
      </c>
      <c r="R34" s="1">
        <v>76.234000000000009</v>
      </c>
      <c r="S34" s="1">
        <v>6.3557399999999999</v>
      </c>
      <c r="T34" s="1">
        <v>3.968</v>
      </c>
      <c r="U34" s="4">
        <f t="shared" si="4"/>
        <v>332.26245499999999</v>
      </c>
      <c r="V34" s="3">
        <f t="shared" si="5"/>
        <v>397.92134599999997</v>
      </c>
      <c r="W34" s="4">
        <f t="shared" si="6"/>
        <v>495.8127475</v>
      </c>
    </row>
    <row r="35" spans="1:23" x14ac:dyDescent="0.25">
      <c r="A35" s="39">
        <v>30</v>
      </c>
      <c r="B35" t="s">
        <v>25</v>
      </c>
      <c r="C35" s="40" t="s">
        <v>64</v>
      </c>
      <c r="D35" s="88">
        <f>'GTM-EU Proposals'!$Q$18</f>
        <v>1575</v>
      </c>
      <c r="E35" s="5">
        <v>72.421999999999997</v>
      </c>
      <c r="F35" s="1">
        <v>115</v>
      </c>
      <c r="G35" s="1">
        <v>113</v>
      </c>
      <c r="H35" s="1">
        <v>108</v>
      </c>
      <c r="I35" s="1">
        <v>228.1</v>
      </c>
      <c r="J35" s="1">
        <v>343.5</v>
      </c>
      <c r="K35" s="1">
        <v>493.4</v>
      </c>
      <c r="L35" s="1">
        <v>640.07000000000005</v>
      </c>
      <c r="M35" s="1">
        <v>844.64</v>
      </c>
      <c r="N35" s="6">
        <v>968.56999999999994</v>
      </c>
      <c r="O35" s="1" cm="1">
        <f t="array" ref="O35:T35">IFERROR(LARGE(E35:N35,{1,2,3,4,5,6}), "")</f>
        <v>968.56999999999994</v>
      </c>
      <c r="P35" s="1">
        <v>844.64</v>
      </c>
      <c r="Q35" s="1">
        <v>640.07000000000005</v>
      </c>
      <c r="R35" s="1">
        <v>493.4</v>
      </c>
      <c r="S35" s="1">
        <v>343.5</v>
      </c>
      <c r="T35" s="1">
        <v>228.1</v>
      </c>
      <c r="U35" s="4">
        <f t="shared" si="4"/>
        <v>586.38</v>
      </c>
      <c r="V35" s="3">
        <f t="shared" si="5"/>
        <v>658.03600000000006</v>
      </c>
      <c r="W35" s="4">
        <f t="shared" si="6"/>
        <v>736.67000000000007</v>
      </c>
    </row>
    <row r="36" spans="1:23" x14ac:dyDescent="0.25">
      <c r="A36" s="39">
        <v>31</v>
      </c>
      <c r="B36" t="s">
        <v>26</v>
      </c>
      <c r="C36" s="40" t="s">
        <v>64</v>
      </c>
      <c r="D36" s="88">
        <f>'GTM-EU Proposals'!$Q$18</f>
        <v>1575</v>
      </c>
      <c r="E36" s="5"/>
      <c r="F36" s="1">
        <v>9.6000000000000002E-2</v>
      </c>
      <c r="G36" s="1"/>
      <c r="H36" s="1"/>
      <c r="I36" s="1"/>
      <c r="J36" s="1"/>
      <c r="K36" s="1"/>
      <c r="L36" s="1"/>
      <c r="M36" s="1"/>
      <c r="N36" s="6"/>
      <c r="O36" s="1" cm="1">
        <f t="array" ref="O36:T36">IFERROR(LARGE(E36:N36,{1,2,3,4,5,6}), "")</f>
        <v>9.6000000000000002E-2</v>
      </c>
      <c r="P36" s="1" t="str">
        <v/>
      </c>
      <c r="Q36" s="1" t="str">
        <v/>
      </c>
      <c r="R36" s="1" t="str">
        <v/>
      </c>
      <c r="S36" s="1" t="str">
        <v/>
      </c>
      <c r="T36" s="1" t="str">
        <v/>
      </c>
      <c r="U36" s="4">
        <f t="shared" si="4"/>
        <v>1.6E-2</v>
      </c>
      <c r="V36" s="3">
        <f t="shared" si="5"/>
        <v>1.9200000000000002E-2</v>
      </c>
      <c r="W36" s="4">
        <f t="shared" si="6"/>
        <v>2.4E-2</v>
      </c>
    </row>
    <row r="37" spans="1:23" x14ac:dyDescent="0.25">
      <c r="A37" s="39">
        <v>32</v>
      </c>
      <c r="B37" t="s">
        <v>27</v>
      </c>
      <c r="C37" s="40" t="s">
        <v>64</v>
      </c>
      <c r="D37" s="88">
        <f>'GTM-EU Proposals'!$Q$18</f>
        <v>1575</v>
      </c>
      <c r="E37" s="5">
        <v>962.58799999999997</v>
      </c>
      <c r="F37" s="1">
        <v>1281.9859999999999</v>
      </c>
      <c r="G37" s="1">
        <v>1244.1949999999999</v>
      </c>
      <c r="H37" s="1">
        <v>1033.117</v>
      </c>
      <c r="I37" s="1">
        <v>763.18499999999995</v>
      </c>
      <c r="J37" s="1">
        <v>821.11300000000006</v>
      </c>
      <c r="K37" s="1">
        <v>884.76599999999996</v>
      </c>
      <c r="L37" s="1">
        <v>608.56700000000001</v>
      </c>
      <c r="M37" s="1">
        <v>593.46500000000003</v>
      </c>
      <c r="N37" s="6">
        <v>482.55599999999998</v>
      </c>
      <c r="O37" s="1" cm="1">
        <f t="array" ref="O37:T37">IFERROR(LARGE(E37:N37,{1,2,3,4,5,6}), "")</f>
        <v>1281.9859999999999</v>
      </c>
      <c r="P37" s="1">
        <v>1244.1949999999999</v>
      </c>
      <c r="Q37" s="1">
        <v>1033.117</v>
      </c>
      <c r="R37" s="1">
        <v>962.58799999999997</v>
      </c>
      <c r="S37" s="1">
        <v>884.76599999999996</v>
      </c>
      <c r="T37" s="1">
        <v>821.11300000000006</v>
      </c>
      <c r="U37" s="4">
        <f t="shared" si="4"/>
        <v>1037.9608333333333</v>
      </c>
      <c r="V37" s="3">
        <f t="shared" si="5"/>
        <v>1081.3303999999998</v>
      </c>
      <c r="W37" s="4">
        <f t="shared" si="6"/>
        <v>1130.4714999999999</v>
      </c>
    </row>
    <row r="38" spans="1:23" x14ac:dyDescent="0.25">
      <c r="A38" s="39">
        <v>33</v>
      </c>
      <c r="B38" t="s">
        <v>28</v>
      </c>
      <c r="C38" s="40" t="s">
        <v>64</v>
      </c>
      <c r="D38" s="88">
        <f>'GTM-EU Proposals'!$Q$18</f>
        <v>1575</v>
      </c>
      <c r="E38" s="5">
        <v>42.2</v>
      </c>
      <c r="F38" s="1">
        <v>52.9</v>
      </c>
      <c r="G38" s="1">
        <v>53.29</v>
      </c>
      <c r="H38" s="1">
        <v>423.76900000000001</v>
      </c>
      <c r="I38" s="1">
        <v>81.762</v>
      </c>
      <c r="J38" s="1">
        <v>327.23399999999992</v>
      </c>
      <c r="K38" s="1">
        <v>255.976</v>
      </c>
      <c r="L38" s="1">
        <v>355.935</v>
      </c>
      <c r="M38" s="1">
        <v>156.233</v>
      </c>
      <c r="N38" s="6">
        <v>75.99691</v>
      </c>
      <c r="O38" s="1" cm="1">
        <f t="array" ref="O38:T38">IFERROR(LARGE(E38:N38,{1,2,3,4,5,6}), "")</f>
        <v>423.76900000000001</v>
      </c>
      <c r="P38" s="1">
        <v>355.935</v>
      </c>
      <c r="Q38" s="1">
        <v>327.23399999999992</v>
      </c>
      <c r="R38" s="1">
        <v>255.976</v>
      </c>
      <c r="S38" s="1">
        <v>156.233</v>
      </c>
      <c r="T38" s="1">
        <v>81.762</v>
      </c>
      <c r="U38" s="4">
        <f t="shared" si="4"/>
        <v>266.81816666666663</v>
      </c>
      <c r="V38" s="3">
        <f t="shared" si="5"/>
        <v>303.82939999999996</v>
      </c>
      <c r="W38" s="4">
        <f t="shared" si="6"/>
        <v>340.72849999999994</v>
      </c>
    </row>
    <row r="39" spans="1:23" x14ac:dyDescent="0.25">
      <c r="A39" s="39">
        <v>34</v>
      </c>
      <c r="B39" t="s">
        <v>31</v>
      </c>
      <c r="C39" s="40" t="s">
        <v>64</v>
      </c>
      <c r="D39" s="88">
        <f>'GTM-EU Proposals'!$Q$18</f>
        <v>1575</v>
      </c>
      <c r="E39" s="5">
        <v>300.7</v>
      </c>
      <c r="F39" s="1">
        <v>301.39999999999998</v>
      </c>
      <c r="G39" s="1">
        <v>266</v>
      </c>
      <c r="H39" s="1">
        <v>14.32</v>
      </c>
      <c r="I39" s="1">
        <v>16.779</v>
      </c>
      <c r="J39" s="1">
        <v>12.984999999999999</v>
      </c>
      <c r="K39" s="1">
        <v>14.8855</v>
      </c>
      <c r="L39" s="1">
        <v>23.7362</v>
      </c>
      <c r="M39" s="1">
        <v>24.004999999999999</v>
      </c>
      <c r="N39" s="6">
        <v>89.9</v>
      </c>
      <c r="O39" s="1" cm="1">
        <f t="array" ref="O39:T39">IFERROR(LARGE(E39:N39,{1,2,3,4,5,6}), "")</f>
        <v>301.39999999999998</v>
      </c>
      <c r="P39" s="1">
        <v>300.7</v>
      </c>
      <c r="Q39" s="1">
        <v>266</v>
      </c>
      <c r="R39" s="1">
        <v>89.9</v>
      </c>
      <c r="S39" s="1">
        <v>24.004999999999999</v>
      </c>
      <c r="T39" s="1">
        <v>23.7362</v>
      </c>
      <c r="U39" s="4">
        <f t="shared" si="4"/>
        <v>167.62353333333331</v>
      </c>
      <c r="V39" s="3">
        <f t="shared" si="5"/>
        <v>196.40099999999998</v>
      </c>
      <c r="W39" s="4">
        <f t="shared" si="6"/>
        <v>239.49999999999997</v>
      </c>
    </row>
    <row r="40" spans="1:23" x14ac:dyDescent="0.25">
      <c r="A40" s="39">
        <v>35</v>
      </c>
      <c r="B40" t="s">
        <v>33</v>
      </c>
      <c r="C40" s="40" t="s">
        <v>64</v>
      </c>
      <c r="D40" s="88">
        <f>'GTM-EU Proposals'!$Q$18</f>
        <v>1575</v>
      </c>
      <c r="E40" s="5">
        <v>925.43529000000001</v>
      </c>
      <c r="F40" s="1">
        <v>706.11108000000002</v>
      </c>
      <c r="G40" s="1">
        <v>386.88090999999997</v>
      </c>
      <c r="H40" s="1">
        <v>389.31687999999997</v>
      </c>
      <c r="I40" s="1">
        <v>551.08571000000006</v>
      </c>
      <c r="J40" s="1">
        <v>700.12572</v>
      </c>
      <c r="K40" s="1">
        <v>398.285213</v>
      </c>
      <c r="L40" s="1">
        <v>1017.70912</v>
      </c>
      <c r="M40" s="1">
        <v>1746.287084</v>
      </c>
      <c r="N40" s="6">
        <v>1012.5511899999999</v>
      </c>
      <c r="O40" s="1" cm="1">
        <f t="array" ref="O40:T40">IFERROR(LARGE(E40:N40,{1,2,3,4,5,6}), "")</f>
        <v>1746.287084</v>
      </c>
      <c r="P40" s="1">
        <v>1017.70912</v>
      </c>
      <c r="Q40" s="1">
        <v>1012.5511899999999</v>
      </c>
      <c r="R40" s="1">
        <v>925.43529000000001</v>
      </c>
      <c r="S40" s="1">
        <v>706.11108000000002</v>
      </c>
      <c r="T40" s="1">
        <v>700.12572</v>
      </c>
      <c r="U40" s="4">
        <f t="shared" si="4"/>
        <v>1018.0365806666667</v>
      </c>
      <c r="V40" s="3">
        <f t="shared" si="5"/>
        <v>1081.6187528</v>
      </c>
      <c r="W40" s="4">
        <f t="shared" si="6"/>
        <v>1175.4956710000001</v>
      </c>
    </row>
    <row r="41" spans="1:23" x14ac:dyDescent="0.25">
      <c r="A41" s="39">
        <v>36</v>
      </c>
      <c r="B41" t="s">
        <v>34</v>
      </c>
      <c r="C41" s="40" t="s">
        <v>64</v>
      </c>
      <c r="D41" s="88">
        <f>'GTM-EU Proposals'!$Q$18</f>
        <v>1575</v>
      </c>
      <c r="E41" s="5">
        <v>152.7724</v>
      </c>
      <c r="F41" s="1">
        <v>433.875</v>
      </c>
      <c r="G41" s="1">
        <v>771.58299999999997</v>
      </c>
      <c r="H41" s="1">
        <v>373.30650000000003</v>
      </c>
      <c r="I41" s="1">
        <v>104.63777</v>
      </c>
      <c r="J41" s="1">
        <v>225.84399999999999</v>
      </c>
      <c r="K41" s="1">
        <v>3.4683000000000002</v>
      </c>
      <c r="L41" s="1">
        <v>105.72499999999999</v>
      </c>
      <c r="M41" s="1">
        <v>4.9623799999999996</v>
      </c>
      <c r="N41" s="6">
        <v>96.24499999999999</v>
      </c>
      <c r="O41" s="1" cm="1">
        <f t="array" ref="O41:T41">IFERROR(LARGE(E41:N41,{1,2,3,4,5,6}), "")</f>
        <v>771.58299999999997</v>
      </c>
      <c r="P41" s="1">
        <v>433.875</v>
      </c>
      <c r="Q41" s="1">
        <v>373.30650000000003</v>
      </c>
      <c r="R41" s="1">
        <v>225.84399999999999</v>
      </c>
      <c r="S41" s="1">
        <v>152.7724</v>
      </c>
      <c r="T41" s="1">
        <v>105.72499999999999</v>
      </c>
      <c r="U41" s="4">
        <f t="shared" si="4"/>
        <v>343.85098333333343</v>
      </c>
      <c r="V41" s="3">
        <f t="shared" si="5"/>
        <v>391.47618000000006</v>
      </c>
      <c r="W41" s="4">
        <f t="shared" si="6"/>
        <v>451.15212500000007</v>
      </c>
    </row>
    <row r="42" spans="1:23" x14ac:dyDescent="0.25">
      <c r="A42" s="39">
        <v>37</v>
      </c>
      <c r="B42" t="s">
        <v>35</v>
      </c>
      <c r="C42" s="40" t="s">
        <v>64</v>
      </c>
      <c r="D42" s="88">
        <f>'GTM-EU Proposals'!$Q$18</f>
        <v>1575</v>
      </c>
      <c r="E42" s="5"/>
      <c r="F42" s="1"/>
      <c r="G42" s="1"/>
      <c r="H42" s="1"/>
      <c r="I42" s="1"/>
      <c r="J42" s="1"/>
      <c r="K42" s="1"/>
      <c r="L42" s="1"/>
      <c r="M42" s="1">
        <v>309.50599999999997</v>
      </c>
      <c r="N42" s="6">
        <v>1297.43</v>
      </c>
      <c r="O42" s="1" cm="1">
        <f t="array" ref="O42:T42">IFERROR(LARGE(E42:N42,{1,2,3,4,5,6}), "")</f>
        <v>1297.43</v>
      </c>
      <c r="P42" s="1">
        <v>309.50599999999997</v>
      </c>
      <c r="Q42" s="1" t="str">
        <v/>
      </c>
      <c r="R42" s="1" t="str">
        <v/>
      </c>
      <c r="S42" s="1" t="str">
        <v/>
      </c>
      <c r="T42" s="1" t="str">
        <v/>
      </c>
      <c r="U42" s="4">
        <f t="shared" si="4"/>
        <v>267.82266666666669</v>
      </c>
      <c r="V42" s="3">
        <f t="shared" si="5"/>
        <v>321.38720000000001</v>
      </c>
      <c r="W42" s="4">
        <f t="shared" si="6"/>
        <v>401.73400000000004</v>
      </c>
    </row>
    <row r="43" spans="1:23" x14ac:dyDescent="0.25">
      <c r="A43" s="39">
        <v>38</v>
      </c>
      <c r="B43" t="s">
        <v>36</v>
      </c>
      <c r="C43" s="40" t="s">
        <v>64</v>
      </c>
      <c r="D43" s="88">
        <f>'GTM-EU Proposals'!$Q$18</f>
        <v>1575</v>
      </c>
      <c r="E43" s="5">
        <v>1179.4284</v>
      </c>
      <c r="F43" s="1">
        <v>1056.902282</v>
      </c>
      <c r="G43" s="1">
        <v>889.90536999999995</v>
      </c>
      <c r="H43" s="1">
        <v>1214.066501</v>
      </c>
      <c r="I43" s="1">
        <v>981.58719499999995</v>
      </c>
      <c r="J43" s="1">
        <v>973.28734599999996</v>
      </c>
      <c r="K43" s="1">
        <v>1243.919533</v>
      </c>
      <c r="L43" s="1">
        <v>1080.1863450000001</v>
      </c>
      <c r="M43" s="1">
        <v>1169.1082279999998</v>
      </c>
      <c r="N43" s="6">
        <v>1040.5690460000001</v>
      </c>
      <c r="O43" s="1" cm="1">
        <f t="array" ref="O43:T43">IFERROR(LARGE(E43:N43,{1,2,3,4,5,6}), "")</f>
        <v>1243.919533</v>
      </c>
      <c r="P43" s="1">
        <v>1214.066501</v>
      </c>
      <c r="Q43" s="1">
        <v>1179.4284</v>
      </c>
      <c r="R43" s="1">
        <v>1169.1082279999998</v>
      </c>
      <c r="S43" s="1">
        <v>1080.1863450000001</v>
      </c>
      <c r="T43" s="1">
        <v>1056.902282</v>
      </c>
      <c r="U43" s="4">
        <f t="shared" si="4"/>
        <v>1157.2685481666667</v>
      </c>
      <c r="V43" s="3">
        <f t="shared" si="5"/>
        <v>1177.3418014000001</v>
      </c>
      <c r="W43" s="4">
        <f t="shared" si="6"/>
        <v>1201.6306655000001</v>
      </c>
    </row>
    <row r="44" spans="1:23" x14ac:dyDescent="0.25">
      <c r="A44" s="39">
        <v>39</v>
      </c>
      <c r="B44" t="s">
        <v>37</v>
      </c>
      <c r="C44" s="40" t="s">
        <v>64</v>
      </c>
      <c r="D44" s="88">
        <f>'GTM-EU Proposals'!$Q$18</f>
        <v>1575</v>
      </c>
      <c r="E44" s="5">
        <v>193.06739999999999</v>
      </c>
      <c r="F44" s="1">
        <v>190.33</v>
      </c>
      <c r="G44" s="1">
        <v>245.79679999999999</v>
      </c>
      <c r="H44" s="1">
        <v>230.73399999999998</v>
      </c>
      <c r="I44" s="1">
        <v>359.86919999999998</v>
      </c>
      <c r="J44" s="1">
        <v>139.67652000000004</v>
      </c>
      <c r="K44" s="1">
        <v>158.45410900000002</v>
      </c>
      <c r="L44" s="1">
        <v>132.8629</v>
      </c>
      <c r="M44" s="1">
        <v>140.02758</v>
      </c>
      <c r="N44" s="6">
        <v>154.42531399999999</v>
      </c>
      <c r="O44" s="1" cm="1">
        <f t="array" ref="O44:T44">IFERROR(LARGE(E44:N44,{1,2,3,4,5,6}), "")</f>
        <v>359.86919999999998</v>
      </c>
      <c r="P44" s="1">
        <v>245.79679999999999</v>
      </c>
      <c r="Q44" s="1">
        <v>230.73399999999998</v>
      </c>
      <c r="R44" s="1">
        <v>193.06739999999999</v>
      </c>
      <c r="S44" s="1">
        <v>190.33</v>
      </c>
      <c r="T44" s="1">
        <v>158.45410900000002</v>
      </c>
      <c r="U44" s="4">
        <f t="shared" si="4"/>
        <v>229.70858483333328</v>
      </c>
      <c r="V44" s="3">
        <f t="shared" si="5"/>
        <v>243.95947999999993</v>
      </c>
      <c r="W44" s="4">
        <f t="shared" si="6"/>
        <v>257.36684999999994</v>
      </c>
    </row>
    <row r="45" spans="1:23" s="13" customFormat="1" ht="15.75" thickBot="1" x14ac:dyDescent="0.3">
      <c r="A45" s="111" t="s">
        <v>104</v>
      </c>
      <c r="B45" s="112"/>
      <c r="C45" s="112"/>
      <c r="D45" s="112"/>
      <c r="E45" s="42">
        <f>SUM(E20:E44)</f>
        <v>6981.1017559999991</v>
      </c>
      <c r="F45" s="61">
        <f t="shared" ref="F45:W45" si="7">SUM(F20:F44)</f>
        <v>8272.3426709999985</v>
      </c>
      <c r="G45" s="61">
        <f t="shared" si="7"/>
        <v>7911.9662809999991</v>
      </c>
      <c r="H45" s="61">
        <f t="shared" si="7"/>
        <v>7329.9298660000004</v>
      </c>
      <c r="I45" s="61">
        <f t="shared" si="7"/>
        <v>5831.7682140000006</v>
      </c>
      <c r="J45" s="61">
        <f t="shared" si="7"/>
        <v>8460.2907880000002</v>
      </c>
      <c r="K45" s="61">
        <f t="shared" si="7"/>
        <v>5695.3568280000009</v>
      </c>
      <c r="L45" s="61">
        <f t="shared" si="7"/>
        <v>8400.6746710000007</v>
      </c>
      <c r="M45" s="61">
        <f t="shared" si="7"/>
        <v>12563.536025999998</v>
      </c>
      <c r="N45" s="43">
        <f t="shared" si="7"/>
        <v>11219.191373000001</v>
      </c>
      <c r="O45" s="61">
        <f t="shared" si="7"/>
        <v>19209.133413</v>
      </c>
      <c r="P45" s="61">
        <f t="shared" si="7"/>
        <v>13354.883991999999</v>
      </c>
      <c r="Q45" s="61">
        <f t="shared" si="7"/>
        <v>9750.9746640000012</v>
      </c>
      <c r="R45" s="61">
        <f t="shared" si="7"/>
        <v>8536.8499419999989</v>
      </c>
      <c r="S45" s="61">
        <f t="shared" si="7"/>
        <v>7045.6843179999996</v>
      </c>
      <c r="T45" s="61">
        <f t="shared" si="7"/>
        <v>6414.810324</v>
      </c>
      <c r="U45" s="45">
        <f t="shared" si="7"/>
        <v>10718.7227755</v>
      </c>
      <c r="V45" s="61">
        <f t="shared" si="7"/>
        <v>11579.505265799999</v>
      </c>
      <c r="W45" s="45">
        <f t="shared" si="7"/>
        <v>12712.960502750002</v>
      </c>
    </row>
    <row r="46" spans="1:23" ht="15.75" thickBot="1" x14ac:dyDescent="0.3">
      <c r="A46" s="94"/>
      <c r="B46" s="95" t="s">
        <v>29</v>
      </c>
      <c r="C46" s="44" t="s">
        <v>78</v>
      </c>
      <c r="D46" s="96"/>
      <c r="E46" s="7">
        <v>368.880225</v>
      </c>
      <c r="F46" s="2">
        <v>373.96330600000005</v>
      </c>
      <c r="G46" s="2">
        <v>406.97236600000002</v>
      </c>
      <c r="H46" s="2">
        <v>123.345314</v>
      </c>
      <c r="I46" s="2">
        <v>350.953664</v>
      </c>
      <c r="J46" s="2">
        <v>502.50511</v>
      </c>
      <c r="K46" s="2">
        <v>156.30911700000001</v>
      </c>
      <c r="L46" s="2">
        <v>173.802097</v>
      </c>
      <c r="M46" s="2">
        <v>156.182613</v>
      </c>
      <c r="N46" s="8">
        <v>112.117222</v>
      </c>
      <c r="O46" s="2" cm="1">
        <f t="array" ref="O46:T46">IFERROR(LARGE(E46:N46,{1,2,3,4,5,6}), "")</f>
        <v>502.50511</v>
      </c>
      <c r="P46" s="2">
        <v>406.97236600000002</v>
      </c>
      <c r="Q46" s="2">
        <v>373.96330600000005</v>
      </c>
      <c r="R46" s="2">
        <v>368.880225</v>
      </c>
      <c r="S46" s="2">
        <v>350.953664</v>
      </c>
      <c r="T46" s="2">
        <v>173.802097</v>
      </c>
      <c r="U46" s="90">
        <f>SUM(_xlfn.ANCHORARRAY(O46))/6</f>
        <v>362.84612799999996</v>
      </c>
      <c r="V46" s="91">
        <f>SUM(O46:S46)/5</f>
        <v>400.65493420000001</v>
      </c>
      <c r="W46" s="90">
        <f>SUM(O46:R46)/4</f>
        <v>413.08025175</v>
      </c>
    </row>
    <row r="47" spans="1:23" ht="15.75" thickBot="1" x14ac:dyDescent="0.3">
      <c r="A47" s="113" t="s">
        <v>40</v>
      </c>
      <c r="B47" s="114"/>
      <c r="C47" s="114"/>
      <c r="D47" s="114"/>
      <c r="E47" s="65">
        <f>SUM(E19,E45,E46)</f>
        <v>128220.12009100002</v>
      </c>
      <c r="F47" s="62">
        <f t="shared" ref="F47:N47" si="8">SUM(F19,F45,F46)</f>
        <v>149756.50163999997</v>
      </c>
      <c r="G47" s="62">
        <f t="shared" si="8"/>
        <v>135103.32454</v>
      </c>
      <c r="H47" s="62">
        <f t="shared" si="8"/>
        <v>135396.97431500003</v>
      </c>
      <c r="I47" s="62">
        <f t="shared" si="8"/>
        <v>135975.27991000001</v>
      </c>
      <c r="J47" s="62">
        <f t="shared" si="8"/>
        <v>153379.22346000001</v>
      </c>
      <c r="K47" s="62">
        <f t="shared" si="8"/>
        <v>120254.57692899999</v>
      </c>
      <c r="L47" s="62">
        <f t="shared" si="8"/>
        <v>148566.56210400001</v>
      </c>
      <c r="M47" s="62">
        <f t="shared" si="8"/>
        <v>137741.368479</v>
      </c>
      <c r="N47" s="66">
        <f t="shared" si="8"/>
        <v>138291.36435600001</v>
      </c>
      <c r="O47" s="62"/>
      <c r="P47" s="62"/>
      <c r="Q47" s="62"/>
      <c r="R47" s="62"/>
      <c r="S47" s="62"/>
      <c r="T47" s="62"/>
      <c r="U47" s="63">
        <f>SUM(U19,U45,U46)</f>
        <v>163975.96402183341</v>
      </c>
      <c r="V47" s="73">
        <f t="shared" ref="V47:W47" si="9">SUM(V19,V45,V46)</f>
        <v>170567.08250619995</v>
      </c>
      <c r="W47" s="63">
        <f t="shared" si="9"/>
        <v>177243.98232300003</v>
      </c>
    </row>
    <row r="48" spans="1:23" x14ac:dyDescent="0.25">
      <c r="B48" t="s">
        <v>58</v>
      </c>
      <c r="E48" s="1"/>
      <c r="F48" s="1"/>
      <c r="G48" s="1"/>
      <c r="H48" s="1"/>
      <c r="I48" s="1"/>
      <c r="J48" s="1"/>
      <c r="K48" s="1"/>
      <c r="L48" s="1"/>
      <c r="M48" s="1"/>
      <c r="N48" s="1"/>
      <c r="O48" s="3"/>
      <c r="P48" s="3"/>
      <c r="Q48" s="3"/>
      <c r="R48"/>
      <c r="S48"/>
      <c r="T48"/>
      <c r="U48"/>
      <c r="V48"/>
      <c r="W48"/>
    </row>
    <row r="49" spans="2:23" ht="90" customHeight="1" x14ac:dyDescent="0.25">
      <c r="B49" s="106" t="s">
        <v>107</v>
      </c>
      <c r="C49" s="106"/>
      <c r="D49" s="106"/>
      <c r="E49" s="106"/>
      <c r="F49" s="106"/>
      <c r="G49" s="106"/>
      <c r="H49" s="106"/>
      <c r="I49" s="106"/>
      <c r="J49" s="106"/>
      <c r="K49" s="106"/>
      <c r="L49" s="106"/>
      <c r="M49" s="106"/>
      <c r="N49" s="106"/>
      <c r="O49" s="106"/>
      <c r="P49" s="106"/>
      <c r="Q49" s="106"/>
      <c r="R49" s="106"/>
      <c r="S49" s="106"/>
      <c r="T49" s="106"/>
      <c r="U49" s="106"/>
      <c r="V49" s="106"/>
      <c r="W49" s="106"/>
    </row>
    <row r="50" spans="2:23" x14ac:dyDescent="0.25">
      <c r="B50" t="s">
        <v>54</v>
      </c>
    </row>
  </sheetData>
  <autoFilter ref="A4:W46" xr:uid="{FAC667C7-3776-41BA-9E3D-BA8EB8AC41A3}"/>
  <sortState xmlns:xlrd2="http://schemas.microsoft.com/office/spreadsheetml/2017/richdata2" ref="A5:W44">
    <sortCondition ref="A5:A44"/>
    <sortCondition ref="B5:B44"/>
  </sortState>
  <mergeCells count="4">
    <mergeCell ref="A45:D45"/>
    <mergeCell ref="A47:D47"/>
    <mergeCell ref="A19:D19"/>
    <mergeCell ref="B49:W49"/>
  </mergeCells>
  <conditionalFormatting sqref="E20:N44 E5:N18 E46:N47">
    <cfRule type="expression" dxfId="3" priority="2">
      <formula>AND(ISNUMBER(E5),E5&gt;=LARGE($E5:$N5,MIN(6,COUNT($E5:$N5))))</formula>
    </cfRule>
  </conditionalFormatting>
  <conditionalFormatting sqref="E20:W44">
    <cfRule type="cellIs" dxfId="2" priority="1" operator="greaterThanOrEqual">
      <formula>1575</formula>
    </cfRule>
  </conditionalFormatting>
  <pageMargins left="0.7" right="0.7" top="0.75" bottom="0.75" header="0.3" footer="0.3"/>
  <ignoredErrors>
    <ignoredError sqref="E19:T19" formulaRange="1"/>
    <ignoredError sqref="U19:W19" formula="1" formulaRange="1"/>
    <ignoredError sqref="D20 U45:W4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BE4AC-DA2E-4FE9-BE90-EA05B4776005}">
  <dimension ref="A1:W50"/>
  <sheetViews>
    <sheetView zoomScaleNormal="100" workbookViewId="0">
      <pane ySplit="4" topLeftCell="A5" activePane="bottomLeft" state="frozen"/>
      <selection pane="bottomLeft" activeCell="D56" sqref="D56"/>
    </sheetView>
  </sheetViews>
  <sheetFormatPr defaultColWidth="27" defaultRowHeight="15" x14ac:dyDescent="0.25"/>
  <cols>
    <col min="1" max="1" width="5.140625" bestFit="1" customWidth="1"/>
    <col min="2" max="2" width="29.140625" customWidth="1"/>
    <col min="3" max="3" width="11.85546875" bestFit="1" customWidth="1"/>
    <col min="4" max="4" width="16.140625" bestFit="1" customWidth="1"/>
    <col min="5" max="14" width="14.28515625" customWidth="1"/>
    <col min="15" max="17" width="19.28515625" style="3" customWidth="1"/>
    <col min="18" max="18" width="19.28515625" customWidth="1"/>
  </cols>
  <sheetData>
    <row r="1" spans="1:18" x14ac:dyDescent="0.25">
      <c r="B1" t="s">
        <v>97</v>
      </c>
    </row>
    <row r="2" spans="1:18" ht="16.5" thickBot="1" x14ac:dyDescent="0.3">
      <c r="B2" s="16" t="s">
        <v>56</v>
      </c>
      <c r="C2" s="16"/>
      <c r="D2" s="16"/>
      <c r="Q2" s="15"/>
    </row>
    <row r="3" spans="1:18" ht="15.75" thickBot="1" x14ac:dyDescent="0.3">
      <c r="B3" s="12"/>
      <c r="C3" s="12"/>
      <c r="D3" s="12"/>
      <c r="E3" s="9"/>
      <c r="F3" s="10"/>
      <c r="G3" s="10"/>
      <c r="H3" s="10"/>
      <c r="I3" s="10" t="s">
        <v>55</v>
      </c>
      <c r="J3" s="10"/>
      <c r="K3" s="10"/>
      <c r="L3" s="10"/>
      <c r="M3" s="10"/>
      <c r="N3" s="11"/>
    </row>
    <row r="4" spans="1:18" x14ac:dyDescent="0.25">
      <c r="A4" s="38" t="s">
        <v>77</v>
      </c>
      <c r="B4" s="38" t="s">
        <v>41</v>
      </c>
      <c r="C4" s="10" t="s">
        <v>61</v>
      </c>
      <c r="D4" s="38" t="s">
        <v>100</v>
      </c>
      <c r="E4" s="35">
        <v>2015</v>
      </c>
      <c r="F4" s="64">
        <v>2016</v>
      </c>
      <c r="G4" s="64">
        <v>2017</v>
      </c>
      <c r="H4" s="64">
        <v>2018</v>
      </c>
      <c r="I4" s="64">
        <v>2019</v>
      </c>
      <c r="J4" s="64">
        <v>2020</v>
      </c>
      <c r="K4" s="64">
        <v>2021</v>
      </c>
      <c r="L4" s="64">
        <v>2022</v>
      </c>
      <c r="M4" s="64">
        <v>2023</v>
      </c>
      <c r="N4" s="64">
        <v>2024</v>
      </c>
      <c r="O4" s="37" t="s">
        <v>103</v>
      </c>
      <c r="P4" s="37" t="s">
        <v>51</v>
      </c>
      <c r="Q4" s="37" t="s">
        <v>52</v>
      </c>
      <c r="R4" s="67" t="s">
        <v>53</v>
      </c>
    </row>
    <row r="5" spans="1:18" x14ac:dyDescent="0.25">
      <c r="A5">
        <v>1</v>
      </c>
      <c r="B5" t="s">
        <v>12</v>
      </c>
      <c r="C5" s="40" t="str">
        <f>VLOOKUP(A5,'GTM-EU Proposals'!$L$3:$O$17,3,0)</f>
        <v>A</v>
      </c>
      <c r="D5" s="41">
        <f>VLOOKUP(A5,'GTM-EU Proposals'!$L$3:$O$17,4,0)</f>
        <v>31526</v>
      </c>
      <c r="E5" s="5">
        <v>43377.290170000015</v>
      </c>
      <c r="F5" s="1">
        <v>47163.068649999987</v>
      </c>
      <c r="G5" s="1">
        <v>39643.260949999982</v>
      </c>
      <c r="H5" s="1">
        <v>37236.931601000011</v>
      </c>
      <c r="I5" s="1">
        <v>34296.247001000003</v>
      </c>
      <c r="J5" s="1">
        <v>37423.343305999995</v>
      </c>
      <c r="K5" s="1">
        <v>24152.046508999996</v>
      </c>
      <c r="L5" s="1">
        <v>30064.575070000003</v>
      </c>
      <c r="M5" s="1">
        <v>26045.996005999994</v>
      </c>
      <c r="N5" s="1">
        <v>31071.245185</v>
      </c>
      <c r="O5" s="4">
        <f>AVERAGE(E5:N5)</f>
        <v>35047.400444799998</v>
      </c>
      <c r="P5" s="4">
        <f>AVERAGE(I5:N5)</f>
        <v>30508.908846166669</v>
      </c>
      <c r="Q5" s="4">
        <f>AVERAGE(J5:N5)</f>
        <v>29751.4412152</v>
      </c>
      <c r="R5" s="72">
        <f>AVERAGE(K5:N5)</f>
        <v>27833.465692500002</v>
      </c>
    </row>
    <row r="6" spans="1:18" x14ac:dyDescent="0.25">
      <c r="A6">
        <v>2</v>
      </c>
      <c r="B6" t="s">
        <v>16</v>
      </c>
      <c r="C6" s="40" t="str">
        <f>VLOOKUP(A6,'GTM-EU Proposals'!$L$3:$O$17,3,0)</f>
        <v>A</v>
      </c>
      <c r="D6" s="41">
        <f>VLOOKUP(A6,'GTM-EU Proposals'!$L$3:$O$17,4,0)</f>
        <v>21113</v>
      </c>
      <c r="E6" s="5">
        <v>19659</v>
      </c>
      <c r="F6" s="1">
        <v>20217.599999999999</v>
      </c>
      <c r="G6" s="1">
        <v>20398.400000000001</v>
      </c>
      <c r="H6" s="1">
        <v>24346</v>
      </c>
      <c r="I6" s="1">
        <v>26242.5</v>
      </c>
      <c r="J6" s="1">
        <v>26435</v>
      </c>
      <c r="K6" s="1">
        <v>21263.5</v>
      </c>
      <c r="L6" s="1">
        <v>29550</v>
      </c>
      <c r="M6" s="1">
        <v>22159</v>
      </c>
      <c r="N6" s="1">
        <v>25452</v>
      </c>
      <c r="O6" s="4">
        <f t="shared" ref="O6:O18" si="0">AVERAGE(E6:N6)</f>
        <v>23572.3</v>
      </c>
      <c r="P6" s="4">
        <f t="shared" ref="P6:P18" si="1">AVERAGE(I6:N6)</f>
        <v>25183.666666666668</v>
      </c>
      <c r="Q6" s="4">
        <f t="shared" ref="Q6:Q18" si="2">AVERAGE(J6:N6)</f>
        <v>24971.9</v>
      </c>
      <c r="R6" s="72">
        <f t="shared" ref="R6:R18" si="3">AVERAGE(K6:N6)</f>
        <v>24606.125</v>
      </c>
    </row>
    <row r="7" spans="1:18" x14ac:dyDescent="0.25">
      <c r="A7">
        <v>3</v>
      </c>
      <c r="B7" t="s">
        <v>3</v>
      </c>
      <c r="C7" s="40" t="str">
        <f>VLOOKUP(A7,'GTM-EU Proposals'!$L$3:$O$17,3,0)</f>
        <v>A</v>
      </c>
      <c r="D7" s="41">
        <f>VLOOKUP(A7,'GTM-EU Proposals'!$L$3:$O$17,4,0)</f>
        <v>14076</v>
      </c>
      <c r="E7" s="5">
        <v>13643.343430000001</v>
      </c>
      <c r="F7" s="1">
        <v>16681.77536</v>
      </c>
      <c r="G7" s="1">
        <v>18362.306480000003</v>
      </c>
      <c r="H7" s="1">
        <v>16381.177</v>
      </c>
      <c r="I7" s="1">
        <v>12907.16</v>
      </c>
      <c r="J7" s="1">
        <v>13183.011</v>
      </c>
      <c r="K7" s="1">
        <v>13663.996999999999</v>
      </c>
      <c r="L7" s="1">
        <v>15716</v>
      </c>
      <c r="M7" s="1">
        <v>18894</v>
      </c>
      <c r="N7" s="1">
        <v>17729.408439000003</v>
      </c>
      <c r="O7" s="4">
        <f t="shared" si="0"/>
        <v>15716.2178709</v>
      </c>
      <c r="P7" s="4">
        <f t="shared" si="1"/>
        <v>15348.929406500001</v>
      </c>
      <c r="Q7" s="4">
        <f t="shared" si="2"/>
        <v>15837.283287800001</v>
      </c>
      <c r="R7" s="72">
        <f t="shared" si="3"/>
        <v>16500.851359750002</v>
      </c>
    </row>
    <row r="8" spans="1:18" x14ac:dyDescent="0.25">
      <c r="A8">
        <v>4</v>
      </c>
      <c r="B8" t="s">
        <v>2</v>
      </c>
      <c r="C8" s="40" t="str">
        <f>VLOOKUP(A8,'GTM-EU Proposals'!$L$3:$O$17,3,0)</f>
        <v>A</v>
      </c>
      <c r="D8" s="41">
        <f>VLOOKUP(A8,'GTM-EU Proposals'!$L$3:$O$17,4,0)</f>
        <v>7947</v>
      </c>
      <c r="E8" s="5">
        <v>7131.8539999999994</v>
      </c>
      <c r="F8" s="1">
        <v>5659.8769999999995</v>
      </c>
      <c r="G8" s="1">
        <v>6169.6779999999999</v>
      </c>
      <c r="H8" s="1">
        <v>8743.4250000000011</v>
      </c>
      <c r="I8" s="1">
        <v>10107.127</v>
      </c>
      <c r="J8" s="1">
        <v>9340.9719999999979</v>
      </c>
      <c r="K8" s="1">
        <v>8196.8739999999998</v>
      </c>
      <c r="L8" s="1">
        <v>10117.881000000001</v>
      </c>
      <c r="M8" s="1">
        <v>9647.3989999999994</v>
      </c>
      <c r="N8" s="1">
        <v>13612.592000000001</v>
      </c>
      <c r="O8" s="4">
        <f t="shared" si="0"/>
        <v>8872.7679000000007</v>
      </c>
      <c r="P8" s="4">
        <f t="shared" si="1"/>
        <v>10170.474166666667</v>
      </c>
      <c r="Q8" s="4">
        <f t="shared" si="2"/>
        <v>10183.143599999999</v>
      </c>
      <c r="R8" s="72">
        <f t="shared" si="3"/>
        <v>10393.6865</v>
      </c>
    </row>
    <row r="9" spans="1:18" x14ac:dyDescent="0.25">
      <c r="A9">
        <v>5</v>
      </c>
      <c r="B9" t="s">
        <v>32</v>
      </c>
      <c r="C9" s="40" t="str">
        <f>VLOOKUP(A9,'GTM-EU Proposals'!$L$3:$O$17,3,0)</f>
        <v>A</v>
      </c>
      <c r="D9" s="41">
        <f>VLOOKUP(A9,'GTM-EU Proposals'!$L$3:$O$17,4,0)</f>
        <v>7522</v>
      </c>
      <c r="E9" s="5">
        <v>1883.15</v>
      </c>
      <c r="F9" s="1">
        <v>6850.0387999999994</v>
      </c>
      <c r="G9" s="1">
        <v>3956.9247750000004</v>
      </c>
      <c r="H9" s="1">
        <v>5029.2460000000001</v>
      </c>
      <c r="I9" s="1">
        <v>8160.6110000000008</v>
      </c>
      <c r="J9" s="1">
        <v>8177.3519610000003</v>
      </c>
      <c r="K9" s="1">
        <v>8227.6165710000005</v>
      </c>
      <c r="L9" s="1">
        <v>9407.2439670000003</v>
      </c>
      <c r="M9" s="1">
        <v>17027.174999999999</v>
      </c>
      <c r="N9" s="1">
        <v>15164.492928</v>
      </c>
      <c r="O9" s="4">
        <f t="shared" si="0"/>
        <v>8388.385100200001</v>
      </c>
      <c r="P9" s="4">
        <f t="shared" si="1"/>
        <v>11027.415237833333</v>
      </c>
      <c r="Q9" s="4">
        <f t="shared" si="2"/>
        <v>11600.776085400001</v>
      </c>
      <c r="R9" s="72">
        <f t="shared" si="3"/>
        <v>12456.632116499999</v>
      </c>
    </row>
    <row r="10" spans="1:18" x14ac:dyDescent="0.25">
      <c r="A10">
        <v>6</v>
      </c>
      <c r="B10" t="s">
        <v>30</v>
      </c>
      <c r="C10" s="40" t="str">
        <f>VLOOKUP(A10,'GTM-EU Proposals'!$L$3:$O$17,3,0)</f>
        <v>A</v>
      </c>
      <c r="D10" s="41">
        <f>VLOOKUP(A10,'GTM-EU Proposals'!$L$3:$O$17,4,0)</f>
        <v>6637</v>
      </c>
      <c r="E10" s="5">
        <v>3412.3580000000002</v>
      </c>
      <c r="F10" s="1">
        <v>6167.9639999999999</v>
      </c>
      <c r="G10" s="1">
        <v>5090.2820000000002</v>
      </c>
      <c r="H10" s="1">
        <v>6175.1810000000005</v>
      </c>
      <c r="I10" s="1">
        <v>8244.871000000001</v>
      </c>
      <c r="J10" s="1">
        <v>10376.424000000001</v>
      </c>
      <c r="K10" s="1">
        <v>9712.1580009999998</v>
      </c>
      <c r="L10" s="1">
        <v>12013.144999</v>
      </c>
      <c r="M10" s="1">
        <v>8568.4162930000002</v>
      </c>
      <c r="N10" s="1">
        <v>1421.63</v>
      </c>
      <c r="O10" s="4">
        <f t="shared" si="0"/>
        <v>7118.2429293000005</v>
      </c>
      <c r="P10" s="4">
        <f t="shared" si="1"/>
        <v>8389.440715499999</v>
      </c>
      <c r="Q10" s="4">
        <f t="shared" si="2"/>
        <v>8418.3546585999993</v>
      </c>
      <c r="R10" s="72">
        <f t="shared" si="3"/>
        <v>7928.8373232500007</v>
      </c>
    </row>
    <row r="11" spans="1:18" x14ac:dyDescent="0.25">
      <c r="A11">
        <v>7</v>
      </c>
      <c r="B11" t="s">
        <v>11</v>
      </c>
      <c r="C11" s="40" t="str">
        <f>VLOOKUP(A11,'GTM-EU Proposals'!$L$3:$O$17,3,0)</f>
        <v>A</v>
      </c>
      <c r="D11" s="41">
        <f>VLOOKUP(A11,'GTM-EU Proposals'!$L$3:$O$17,4,0)</f>
        <v>5406</v>
      </c>
      <c r="E11" s="5">
        <v>2781</v>
      </c>
      <c r="F11" s="1">
        <v>8633</v>
      </c>
      <c r="G11" s="1">
        <v>6317.9630000000006</v>
      </c>
      <c r="H11" s="1">
        <v>5574.1459999999988</v>
      </c>
      <c r="I11" s="1">
        <v>3976.056</v>
      </c>
      <c r="J11" s="1">
        <v>8812.85</v>
      </c>
      <c r="K11" s="1">
        <v>6336.599999</v>
      </c>
      <c r="L11" s="1">
        <v>6322.4299990000009</v>
      </c>
      <c r="M11" s="1">
        <v>4577.78</v>
      </c>
      <c r="N11" s="1">
        <v>7027.1900000000005</v>
      </c>
      <c r="O11" s="4">
        <f t="shared" si="0"/>
        <v>6035.9014998000002</v>
      </c>
      <c r="P11" s="4">
        <f t="shared" si="1"/>
        <v>6175.4843330000003</v>
      </c>
      <c r="Q11" s="4">
        <f t="shared" si="2"/>
        <v>6615.3699995999996</v>
      </c>
      <c r="R11" s="72">
        <f t="shared" si="3"/>
        <v>6065.9999994999998</v>
      </c>
    </row>
    <row r="12" spans="1:18" x14ac:dyDescent="0.25">
      <c r="A12">
        <v>8</v>
      </c>
      <c r="B12" t="s">
        <v>10</v>
      </c>
      <c r="C12" s="40" t="str">
        <f>VLOOKUP(A12,'GTM-EU Proposals'!$L$3:$O$17,3,0)</f>
        <v>A</v>
      </c>
      <c r="D12" s="41">
        <f>VLOOKUP(A12,'GTM-EU Proposals'!$L$3:$O$17,4,0)</f>
        <v>5157</v>
      </c>
      <c r="E12" s="5">
        <v>6267.32</v>
      </c>
      <c r="F12" s="1">
        <v>8011.6059999999998</v>
      </c>
      <c r="G12" s="1">
        <v>6661.2820000000002</v>
      </c>
      <c r="H12" s="1">
        <v>7615.3149999999996</v>
      </c>
      <c r="I12" s="1">
        <v>7773.0349999999999</v>
      </c>
      <c r="J12" s="1">
        <v>9081.1299999999992</v>
      </c>
      <c r="K12" s="1">
        <v>7795.8331659999994</v>
      </c>
      <c r="L12" s="1">
        <v>3122.1729999999998</v>
      </c>
      <c r="M12" s="1">
        <v>1249.9000000000001</v>
      </c>
      <c r="N12" s="1"/>
      <c r="O12" s="4">
        <f t="shared" si="0"/>
        <v>6397.5104628888885</v>
      </c>
      <c r="P12" s="4">
        <f t="shared" si="1"/>
        <v>5804.4142332000001</v>
      </c>
      <c r="Q12" s="4">
        <f t="shared" si="2"/>
        <v>5312.2590414999995</v>
      </c>
      <c r="R12" s="72">
        <f t="shared" si="3"/>
        <v>4055.9687219999996</v>
      </c>
    </row>
    <row r="13" spans="1:18" x14ac:dyDescent="0.25">
      <c r="A13">
        <v>9</v>
      </c>
      <c r="B13" t="s">
        <v>22</v>
      </c>
      <c r="C13" s="40" t="str">
        <f>VLOOKUP(A13,'GTM-EU Proposals'!$L$3:$O$17,3,0)</f>
        <v>A</v>
      </c>
      <c r="D13" s="41">
        <f>VLOOKUP(A13,'GTM-EU Proposals'!$L$3:$O$17,4,0)</f>
        <v>3588</v>
      </c>
      <c r="E13" s="5">
        <v>3469.5570000000002</v>
      </c>
      <c r="F13" s="1">
        <v>3375.7819999999997</v>
      </c>
      <c r="G13" s="1">
        <v>3123.0969999999998</v>
      </c>
      <c r="H13" s="1">
        <v>3099.2950000000001</v>
      </c>
      <c r="I13" s="1">
        <v>4055.7560000000003</v>
      </c>
      <c r="J13" s="1">
        <v>2662.1480000000006</v>
      </c>
      <c r="K13" s="1">
        <v>3073.4440000000004</v>
      </c>
      <c r="L13" s="1">
        <v>4198.6689999999999</v>
      </c>
      <c r="M13" s="1">
        <v>5915.2559999999994</v>
      </c>
      <c r="N13" s="1">
        <v>5721.4319999999998</v>
      </c>
      <c r="O13" s="4">
        <f t="shared" si="0"/>
        <v>3869.4436000000001</v>
      </c>
      <c r="P13" s="4">
        <f t="shared" si="1"/>
        <v>4271.1175000000003</v>
      </c>
      <c r="Q13" s="4">
        <f t="shared" si="2"/>
        <v>4314.1898000000001</v>
      </c>
      <c r="R13" s="72">
        <f t="shared" si="3"/>
        <v>4727.2002499999999</v>
      </c>
    </row>
    <row r="14" spans="1:18" x14ac:dyDescent="0.25">
      <c r="A14">
        <v>10</v>
      </c>
      <c r="B14" t="s">
        <v>4</v>
      </c>
      <c r="C14" s="40" t="str">
        <f>VLOOKUP(A14,'GTM-EU Proposals'!$L$3:$O$17,3,0)</f>
        <v>A</v>
      </c>
      <c r="D14" s="41">
        <f>VLOOKUP(A14,'GTM-EU Proposals'!$L$3:$O$17,4,0)</f>
        <v>3450</v>
      </c>
      <c r="E14" s="5">
        <v>7866.1089999999995</v>
      </c>
      <c r="F14" s="1">
        <v>6989.53</v>
      </c>
      <c r="G14" s="1">
        <v>2837.0497380000002</v>
      </c>
      <c r="H14" s="1">
        <v>5584.1112199999998</v>
      </c>
      <c r="I14" s="1">
        <v>3698.7501670000001</v>
      </c>
      <c r="J14" s="1">
        <v>6259.1959999999999</v>
      </c>
      <c r="K14" s="1">
        <v>2042.545948</v>
      </c>
      <c r="L14" s="1">
        <v>952.00757999999996</v>
      </c>
      <c r="M14" s="1">
        <v>326.964</v>
      </c>
      <c r="N14" s="1">
        <v>1209.547</v>
      </c>
      <c r="O14" s="4">
        <f t="shared" si="0"/>
        <v>3776.5810652999999</v>
      </c>
      <c r="P14" s="4">
        <f t="shared" si="1"/>
        <v>2414.8351158333335</v>
      </c>
      <c r="Q14" s="4">
        <f t="shared" si="2"/>
        <v>2158.0521055999998</v>
      </c>
      <c r="R14" s="72">
        <f t="shared" si="3"/>
        <v>1132.766132</v>
      </c>
    </row>
    <row r="15" spans="1:18" x14ac:dyDescent="0.25">
      <c r="A15">
        <v>11</v>
      </c>
      <c r="B15" t="s">
        <v>38</v>
      </c>
      <c r="C15" s="40" t="str">
        <f>VLOOKUP(A15,'GTM-EU Proposals'!$L$3:$O$17,3,0)</f>
        <v>A</v>
      </c>
      <c r="D15" s="41">
        <f>VLOOKUP(A15,'GTM-EU Proposals'!$L$3:$O$17,4,0)</f>
        <v>3423</v>
      </c>
      <c r="E15" s="5">
        <v>2797.9040000000005</v>
      </c>
      <c r="F15" s="1">
        <v>4103.8879999999999</v>
      </c>
      <c r="G15" s="1">
        <v>4444.1070000000009</v>
      </c>
      <c r="H15" s="1">
        <v>2720.4309999999996</v>
      </c>
      <c r="I15" s="1">
        <v>2625.1749999999997</v>
      </c>
      <c r="J15" s="1">
        <v>3661.9290000000001</v>
      </c>
      <c r="K15" s="1">
        <v>3960.39</v>
      </c>
      <c r="L15" s="1">
        <v>7755.9369999999999</v>
      </c>
      <c r="M15" s="1">
        <v>3093.4080000000004</v>
      </c>
      <c r="N15" s="1">
        <v>3047.9490000000001</v>
      </c>
      <c r="O15" s="4">
        <f t="shared" si="0"/>
        <v>3821.1118000000001</v>
      </c>
      <c r="P15" s="4">
        <f t="shared" si="1"/>
        <v>4024.1313333333328</v>
      </c>
      <c r="Q15" s="4">
        <f t="shared" si="2"/>
        <v>4303.9225999999999</v>
      </c>
      <c r="R15" s="72">
        <f t="shared" si="3"/>
        <v>4464.4210000000003</v>
      </c>
    </row>
    <row r="16" spans="1:18" x14ac:dyDescent="0.25">
      <c r="A16">
        <v>12</v>
      </c>
      <c r="B16" t="s">
        <v>39</v>
      </c>
      <c r="C16" s="40" t="str">
        <f>VLOOKUP(A16,'GTM-EU Proposals'!$L$3:$O$17,3,0)</f>
        <v>A</v>
      </c>
      <c r="D16" s="41">
        <f>VLOOKUP(A16,'GTM-EU Proposals'!$L$3:$O$17,4,0)</f>
        <v>2759</v>
      </c>
      <c r="E16" s="5">
        <v>3130.0645290000002</v>
      </c>
      <c r="F16" s="1">
        <v>4220.8098529999997</v>
      </c>
      <c r="G16" s="1">
        <v>5109.9295830000001</v>
      </c>
      <c r="H16" s="1">
        <v>2783.640664</v>
      </c>
      <c r="I16" s="1">
        <v>2098.8537839999999</v>
      </c>
      <c r="J16" s="1">
        <v>1949.448067</v>
      </c>
      <c r="K16" s="1">
        <v>1977.80079</v>
      </c>
      <c r="L16" s="1">
        <v>3171.9328409999998</v>
      </c>
      <c r="M16" s="1">
        <v>3485.8538450000001</v>
      </c>
      <c r="N16" s="1">
        <v>2865.3087439999999</v>
      </c>
      <c r="O16" s="4">
        <f t="shared" si="0"/>
        <v>3079.3642700000005</v>
      </c>
      <c r="P16" s="4">
        <f t="shared" si="1"/>
        <v>2591.5330118333331</v>
      </c>
      <c r="Q16" s="4">
        <f t="shared" si="2"/>
        <v>2690.0688574000001</v>
      </c>
      <c r="R16" s="72">
        <f t="shared" si="3"/>
        <v>2875.2240550000001</v>
      </c>
    </row>
    <row r="17" spans="1:18" x14ac:dyDescent="0.25">
      <c r="A17">
        <v>13</v>
      </c>
      <c r="B17" t="s">
        <v>18</v>
      </c>
      <c r="C17" s="40" t="str">
        <f>VLOOKUP(A17,'GTM-EU Proposals'!$L$3:$O$17,3,0)</f>
        <v>A</v>
      </c>
      <c r="D17" s="41">
        <f>VLOOKUP(A17,'GTM-EU Proposals'!$L$3:$O$17,4,0)</f>
        <v>2550</v>
      </c>
      <c r="E17" s="5">
        <v>5200.2619999999997</v>
      </c>
      <c r="F17" s="1">
        <v>2720.34</v>
      </c>
      <c r="G17" s="1">
        <v>3718.4470000000001</v>
      </c>
      <c r="H17" s="1">
        <v>2538.6349999999998</v>
      </c>
      <c r="I17" s="1">
        <v>2957.0439999999994</v>
      </c>
      <c r="J17" s="1">
        <v>2594.11</v>
      </c>
      <c r="K17" s="1">
        <v>1882.9489999999998</v>
      </c>
      <c r="L17" s="1">
        <v>4263.8728799999999</v>
      </c>
      <c r="M17" s="1">
        <v>2596.0146960000002</v>
      </c>
      <c r="N17" s="1"/>
      <c r="O17" s="4">
        <f t="shared" si="0"/>
        <v>3163.519397333333</v>
      </c>
      <c r="P17" s="4">
        <f t="shared" si="1"/>
        <v>2858.7981151999998</v>
      </c>
      <c r="Q17" s="4">
        <f t="shared" si="2"/>
        <v>2834.2366440000001</v>
      </c>
      <c r="R17" s="72">
        <f t="shared" si="3"/>
        <v>2914.2788586666666</v>
      </c>
    </row>
    <row r="18" spans="1:18" x14ac:dyDescent="0.25">
      <c r="A18">
        <v>14</v>
      </c>
      <c r="B18" t="s">
        <v>9</v>
      </c>
      <c r="C18" s="40" t="str">
        <f>VLOOKUP(A18,'GTM-EU Proposals'!$L$3:$O$17,3,0)</f>
        <v>A</v>
      </c>
      <c r="D18" s="41">
        <f>VLOOKUP(A18,'GTM-EU Proposals'!$L$3:$O$17,4,0)</f>
        <v>1770</v>
      </c>
      <c r="E18" s="5">
        <v>250.92598100000001</v>
      </c>
      <c r="F18" s="1">
        <v>314.916</v>
      </c>
      <c r="G18" s="1">
        <v>951.658367</v>
      </c>
      <c r="H18" s="1">
        <v>116.16464999999999</v>
      </c>
      <c r="I18" s="1">
        <v>2649.3720800000001</v>
      </c>
      <c r="J18" s="1">
        <v>4459.514228</v>
      </c>
      <c r="K18" s="1">
        <v>2117.1559999999999</v>
      </c>
      <c r="L18" s="1">
        <v>3336.2180000000003</v>
      </c>
      <c r="M18" s="1">
        <v>1434.4870000000001</v>
      </c>
      <c r="N18" s="1">
        <v>2637.2604649999998</v>
      </c>
      <c r="O18" s="4">
        <f t="shared" si="0"/>
        <v>1826.7672771000002</v>
      </c>
      <c r="P18" s="4">
        <f t="shared" si="1"/>
        <v>2772.3346288333337</v>
      </c>
      <c r="Q18" s="4">
        <f t="shared" si="2"/>
        <v>2796.9271386</v>
      </c>
      <c r="R18" s="72">
        <f t="shared" si="3"/>
        <v>2381.28036625</v>
      </c>
    </row>
    <row r="19" spans="1:18" ht="15.75" thickBot="1" x14ac:dyDescent="0.3">
      <c r="A19" s="111" t="s">
        <v>79</v>
      </c>
      <c r="B19" s="112"/>
      <c r="C19" s="112"/>
      <c r="D19" s="112"/>
      <c r="E19" s="42">
        <f>SUM(E5:E18)</f>
        <v>120870.13811000001</v>
      </c>
      <c r="F19" s="61">
        <f t="shared" ref="F19:R19" si="4">SUM(F5:F18)</f>
        <v>141110.19566299999</v>
      </c>
      <c r="G19" s="61">
        <f t="shared" si="4"/>
        <v>126784.38589300001</v>
      </c>
      <c r="H19" s="61">
        <f t="shared" si="4"/>
        <v>127943.69913500002</v>
      </c>
      <c r="I19" s="61">
        <f t="shared" si="4"/>
        <v>129792.558032</v>
      </c>
      <c r="J19" s="61">
        <f t="shared" si="4"/>
        <v>144416.427562</v>
      </c>
      <c r="K19" s="61">
        <f t="shared" si="4"/>
        <v>114402.91098399999</v>
      </c>
      <c r="L19" s="61">
        <f t="shared" si="4"/>
        <v>139992.08533600002</v>
      </c>
      <c r="M19" s="61">
        <f t="shared" si="4"/>
        <v>125021.64984</v>
      </c>
      <c r="N19" s="61">
        <f t="shared" si="4"/>
        <v>126960.055761</v>
      </c>
      <c r="O19" s="45">
        <f t="shared" si="4"/>
        <v>130685.51361762224</v>
      </c>
      <c r="P19" s="45">
        <f t="shared" si="4"/>
        <v>131541.48331056669</v>
      </c>
      <c r="Q19" s="45">
        <f t="shared" si="4"/>
        <v>131787.92503370001</v>
      </c>
      <c r="R19" s="43">
        <f t="shared" si="4"/>
        <v>128336.73737541666</v>
      </c>
    </row>
    <row r="20" spans="1:18" x14ac:dyDescent="0.25">
      <c r="A20" s="74">
        <v>15</v>
      </c>
      <c r="B20" s="75" t="s">
        <v>0</v>
      </c>
      <c r="C20" s="76" t="s">
        <v>64</v>
      </c>
      <c r="D20" s="87">
        <f>'GTM-EU Proposals'!$Q$18</f>
        <v>1575</v>
      </c>
      <c r="E20" s="78"/>
      <c r="F20" s="79"/>
      <c r="G20" s="79">
        <v>1.5820000000000001</v>
      </c>
      <c r="H20" s="79">
        <v>2.8</v>
      </c>
      <c r="I20" s="79">
        <v>0</v>
      </c>
      <c r="J20" s="79">
        <v>1.2723800000000001</v>
      </c>
      <c r="K20" s="79">
        <v>7.7499899999999995</v>
      </c>
      <c r="L20" s="79">
        <v>14.725</v>
      </c>
      <c r="M20" s="79">
        <v>5.0759999999999996</v>
      </c>
      <c r="N20" s="79">
        <v>8.6750000000000007</v>
      </c>
      <c r="O20" s="81">
        <f>AVERAGE(E20:N20)</f>
        <v>5.2350462499999999</v>
      </c>
      <c r="P20" s="81">
        <f>AVERAGE(I20:N20)</f>
        <v>6.2497283333333327</v>
      </c>
      <c r="Q20" s="81">
        <f>AVERAGE(J20:N20)</f>
        <v>7.4996739999999988</v>
      </c>
      <c r="R20" s="89">
        <f>AVERAGE(K20:N20)</f>
        <v>9.056497499999999</v>
      </c>
    </row>
    <row r="21" spans="1:18" x14ac:dyDescent="0.25">
      <c r="A21" s="39">
        <v>16</v>
      </c>
      <c r="B21" t="s">
        <v>1</v>
      </c>
      <c r="C21" s="40" t="s">
        <v>64</v>
      </c>
      <c r="D21" s="88">
        <f>'GTM-EU Proposals'!$Q$18</f>
        <v>1575</v>
      </c>
      <c r="E21" s="5">
        <v>262.279</v>
      </c>
      <c r="F21" s="1">
        <v>324.25099999999998</v>
      </c>
      <c r="G21" s="1">
        <v>269.51900000000001</v>
      </c>
      <c r="H21" s="1">
        <v>248.28399999999999</v>
      </c>
      <c r="I21" s="1">
        <v>121.056</v>
      </c>
      <c r="J21" s="1">
        <v>173.096</v>
      </c>
      <c r="K21" s="1">
        <v>212.495</v>
      </c>
      <c r="L21" s="1">
        <v>201.637</v>
      </c>
      <c r="M21" s="1">
        <v>236.64</v>
      </c>
      <c r="N21" s="1">
        <v>188.35309999999998</v>
      </c>
      <c r="O21" s="4">
        <f t="shared" ref="O21:O44" si="5">AVERAGE(E21:N21)</f>
        <v>223.76101</v>
      </c>
      <c r="P21" s="4">
        <f t="shared" ref="P21:P44" si="6">AVERAGE(I21:N21)</f>
        <v>188.87951666666666</v>
      </c>
      <c r="Q21" s="4">
        <f t="shared" ref="Q21:Q44" si="7">AVERAGE(J21:N21)</f>
        <v>202.44422</v>
      </c>
      <c r="R21" s="72">
        <f t="shared" ref="R21:R44" si="8">AVERAGE(K21:N21)</f>
        <v>209.78127499999999</v>
      </c>
    </row>
    <row r="22" spans="1:18" x14ac:dyDescent="0.25">
      <c r="A22" s="39">
        <v>17</v>
      </c>
      <c r="B22" t="s">
        <v>5</v>
      </c>
      <c r="C22" s="40" t="s">
        <v>64</v>
      </c>
      <c r="D22" s="88">
        <f>'GTM-EU Proposals'!$Q$18</f>
        <v>1575</v>
      </c>
      <c r="E22" s="5">
        <v>59.013606000000003</v>
      </c>
      <c r="F22" s="1">
        <v>19.488688999999997</v>
      </c>
      <c r="G22" s="1">
        <v>193.07766099999998</v>
      </c>
      <c r="H22" s="1">
        <v>14.646455000000001</v>
      </c>
      <c r="I22" s="1">
        <v>108.171269</v>
      </c>
      <c r="J22" s="1">
        <v>75.077376000000001</v>
      </c>
      <c r="K22" s="1">
        <v>110.87202300000001</v>
      </c>
      <c r="L22" s="1">
        <v>198.67438599999997</v>
      </c>
      <c r="M22" s="1">
        <v>175.02158399999999</v>
      </c>
      <c r="N22" s="1">
        <v>162.80616799999999</v>
      </c>
      <c r="O22" s="4">
        <f t="shared" si="5"/>
        <v>111.68492169999999</v>
      </c>
      <c r="P22" s="4">
        <f t="shared" si="6"/>
        <v>138.43713433333332</v>
      </c>
      <c r="Q22" s="4">
        <f t="shared" si="7"/>
        <v>144.49030739999998</v>
      </c>
      <c r="R22" s="72">
        <f t="shared" si="8"/>
        <v>161.84354024999999</v>
      </c>
    </row>
    <row r="23" spans="1:18" x14ac:dyDescent="0.25">
      <c r="A23" s="39">
        <v>18</v>
      </c>
      <c r="B23" t="s">
        <v>6</v>
      </c>
      <c r="C23" s="40" t="s">
        <v>64</v>
      </c>
      <c r="D23" s="88">
        <f>'GTM-EU Proposals'!$Q$18</f>
        <v>1575</v>
      </c>
      <c r="E23" s="5">
        <v>169.55100000000002</v>
      </c>
      <c r="F23" s="1">
        <v>467.74599999999998</v>
      </c>
      <c r="G23" s="1">
        <v>578.37900000000002</v>
      </c>
      <c r="H23" s="1">
        <v>359.45799999999997</v>
      </c>
      <c r="I23" s="1">
        <v>320.86200000000002</v>
      </c>
      <c r="J23" s="1">
        <v>461.12799999999993</v>
      </c>
      <c r="K23" s="1">
        <v>140.03200000000001</v>
      </c>
      <c r="L23" s="1">
        <v>528.59399999999994</v>
      </c>
      <c r="M23" s="1">
        <v>2444.3519999999999</v>
      </c>
      <c r="N23" s="1">
        <v>2746.7890000000002</v>
      </c>
      <c r="O23" s="4">
        <f t="shared" si="5"/>
        <v>821.68909999999994</v>
      </c>
      <c r="P23" s="4">
        <f t="shared" si="6"/>
        <v>1106.9594999999999</v>
      </c>
      <c r="Q23" s="4">
        <f t="shared" si="7"/>
        <v>1264.1790000000001</v>
      </c>
      <c r="R23" s="72">
        <f t="shared" si="8"/>
        <v>1464.94175</v>
      </c>
    </row>
    <row r="24" spans="1:18" x14ac:dyDescent="0.25">
      <c r="A24" s="39">
        <v>19</v>
      </c>
      <c r="B24" t="s">
        <v>7</v>
      </c>
      <c r="C24" s="40" t="s">
        <v>64</v>
      </c>
      <c r="D24" s="88">
        <f>'GTM-EU Proposals'!$Q$18</f>
        <v>1575</v>
      </c>
      <c r="E24" s="5">
        <v>1220</v>
      </c>
      <c r="F24" s="1">
        <v>941.99999999999989</v>
      </c>
      <c r="G24" s="1">
        <v>776.00000000000011</v>
      </c>
      <c r="H24" s="1">
        <v>944.99999999999989</v>
      </c>
      <c r="I24" s="1">
        <v>736</v>
      </c>
      <c r="J24" s="1">
        <v>869.99999999999989</v>
      </c>
      <c r="K24" s="1">
        <v>468.00000000000006</v>
      </c>
      <c r="L24" s="1">
        <v>669</v>
      </c>
      <c r="M24" s="1">
        <v>873</v>
      </c>
      <c r="N24" s="1">
        <v>759.99999999999989</v>
      </c>
      <c r="O24" s="4">
        <f t="shared" si="5"/>
        <v>825.9</v>
      </c>
      <c r="P24" s="4">
        <f t="shared" si="6"/>
        <v>729.33333333333337</v>
      </c>
      <c r="Q24" s="4">
        <f t="shared" si="7"/>
        <v>728</v>
      </c>
      <c r="R24" s="72">
        <f t="shared" si="8"/>
        <v>692.5</v>
      </c>
    </row>
    <row r="25" spans="1:18" x14ac:dyDescent="0.25">
      <c r="A25" s="39">
        <v>20</v>
      </c>
      <c r="B25" t="s">
        <v>8</v>
      </c>
      <c r="C25" s="40" t="s">
        <v>64</v>
      </c>
      <c r="D25" s="88">
        <f>'GTM-EU Proposals'!$Q$18</f>
        <v>1575</v>
      </c>
      <c r="E25" s="5">
        <v>116.81</v>
      </c>
      <c r="F25" s="1">
        <v>138.768</v>
      </c>
      <c r="G25" s="1">
        <v>183.072</v>
      </c>
      <c r="H25" s="1">
        <v>113.509</v>
      </c>
      <c r="I25" s="1">
        <v>74.310999999999993</v>
      </c>
      <c r="J25" s="1">
        <v>116.63950000000001</v>
      </c>
      <c r="K25" s="1">
        <v>150.24520000000001</v>
      </c>
      <c r="L25" s="1">
        <v>54.088630000000002</v>
      </c>
      <c r="M25" s="1">
        <v>51.58155</v>
      </c>
      <c r="N25" s="1">
        <v>114.637</v>
      </c>
      <c r="O25" s="4">
        <f t="shared" si="5"/>
        <v>111.36618800000001</v>
      </c>
      <c r="P25" s="4">
        <f t="shared" si="6"/>
        <v>93.583813333333339</v>
      </c>
      <c r="Q25" s="4">
        <f t="shared" si="7"/>
        <v>97.438376000000005</v>
      </c>
      <c r="R25" s="72">
        <f t="shared" si="8"/>
        <v>92.638094999999993</v>
      </c>
    </row>
    <row r="26" spans="1:18" x14ac:dyDescent="0.25">
      <c r="A26" s="39">
        <v>21</v>
      </c>
      <c r="B26" t="s">
        <v>13</v>
      </c>
      <c r="C26" s="40" t="s">
        <v>64</v>
      </c>
      <c r="D26" s="88">
        <f>'GTM-EU Proposals'!$Q$18</f>
        <v>1575</v>
      </c>
      <c r="E26" s="5"/>
      <c r="F26" s="1"/>
      <c r="G26" s="1"/>
      <c r="H26" s="1">
        <v>0</v>
      </c>
      <c r="I26" s="1"/>
      <c r="J26" s="1"/>
      <c r="K26" s="1"/>
      <c r="L26" s="1"/>
      <c r="M26" s="1"/>
      <c r="N26" s="1"/>
      <c r="O26" s="4">
        <f t="shared" si="5"/>
        <v>0</v>
      </c>
      <c r="P26" s="4">
        <v>0</v>
      </c>
      <c r="Q26" s="4">
        <v>0</v>
      </c>
      <c r="R26" s="72">
        <v>0</v>
      </c>
    </row>
    <row r="27" spans="1:18" x14ac:dyDescent="0.25">
      <c r="A27" s="39">
        <v>22</v>
      </c>
      <c r="B27" t="s">
        <v>14</v>
      </c>
      <c r="C27" s="40" t="s">
        <v>64</v>
      </c>
      <c r="D27" s="88">
        <f>'GTM-EU Proposals'!$Q$18</f>
        <v>1575</v>
      </c>
      <c r="E27" s="5"/>
      <c r="F27" s="1">
        <v>1</v>
      </c>
      <c r="G27" s="1">
        <v>3</v>
      </c>
      <c r="H27" s="1"/>
      <c r="I27" s="1"/>
      <c r="J27" s="1"/>
      <c r="K27" s="1"/>
      <c r="L27" s="1"/>
      <c r="M27" s="1"/>
      <c r="N27" s="1"/>
      <c r="O27" s="4">
        <f t="shared" si="5"/>
        <v>2</v>
      </c>
      <c r="P27" s="4">
        <v>0</v>
      </c>
      <c r="Q27" s="4">
        <v>0</v>
      </c>
      <c r="R27" s="72">
        <v>0</v>
      </c>
    </row>
    <row r="28" spans="1:18" x14ac:dyDescent="0.25">
      <c r="A28" s="39">
        <v>23</v>
      </c>
      <c r="B28" t="s">
        <v>15</v>
      </c>
      <c r="C28" s="40" t="s">
        <v>64</v>
      </c>
      <c r="D28" s="88">
        <f>'GTM-EU Proposals'!$Q$18</f>
        <v>1575</v>
      </c>
      <c r="E28" s="5"/>
      <c r="F28" s="1"/>
      <c r="G28" s="1"/>
      <c r="H28" s="1"/>
      <c r="I28" s="1"/>
      <c r="J28" s="1">
        <v>0.72</v>
      </c>
      <c r="K28" s="1"/>
      <c r="L28" s="1"/>
      <c r="M28" s="1"/>
      <c r="N28" s="1"/>
      <c r="O28" s="4">
        <f t="shared" si="5"/>
        <v>0.72</v>
      </c>
      <c r="P28" s="4">
        <f t="shared" si="6"/>
        <v>0.72</v>
      </c>
      <c r="Q28" s="4">
        <f t="shared" si="7"/>
        <v>0.72</v>
      </c>
      <c r="R28" s="72">
        <v>0</v>
      </c>
    </row>
    <row r="29" spans="1:18" x14ac:dyDescent="0.25">
      <c r="A29" s="39">
        <v>24</v>
      </c>
      <c r="B29" t="s">
        <v>17</v>
      </c>
      <c r="C29" s="40" t="s">
        <v>64</v>
      </c>
      <c r="D29" s="88">
        <f>'GTM-EU Proposals'!$Q$18</f>
        <v>1575</v>
      </c>
      <c r="E29" s="5">
        <v>1166.8028899999999</v>
      </c>
      <c r="F29" s="1">
        <v>1606.93362</v>
      </c>
      <c r="G29" s="1">
        <v>1257.38327</v>
      </c>
      <c r="H29" s="1">
        <v>1391.2574000000002</v>
      </c>
      <c r="I29" s="1">
        <v>818.38533000000007</v>
      </c>
      <c r="J29" s="1">
        <v>783.57567999999992</v>
      </c>
      <c r="K29" s="1">
        <v>286.54199999999997</v>
      </c>
      <c r="L29" s="1">
        <v>956.92700000000002</v>
      </c>
      <c r="M29" s="1">
        <v>2139.2743099999998</v>
      </c>
      <c r="N29" s="1">
        <v>1086.487014</v>
      </c>
      <c r="O29" s="4">
        <f t="shared" si="5"/>
        <v>1149.3568514000001</v>
      </c>
      <c r="P29" s="4">
        <f t="shared" si="6"/>
        <v>1011.8652223333333</v>
      </c>
      <c r="Q29" s="4">
        <f t="shared" si="7"/>
        <v>1050.5612008000001</v>
      </c>
      <c r="R29" s="72">
        <f t="shared" si="8"/>
        <v>1117.307581</v>
      </c>
    </row>
    <row r="30" spans="1:18" x14ac:dyDescent="0.25">
      <c r="A30" s="39">
        <v>25</v>
      </c>
      <c r="B30" t="s">
        <v>19</v>
      </c>
      <c r="C30" s="40" t="s">
        <v>64</v>
      </c>
      <c r="D30" s="88">
        <f>'GTM-EU Proposals'!$Q$18</f>
        <v>1575</v>
      </c>
      <c r="E30" s="5">
        <v>8.7029999999999994</v>
      </c>
      <c r="F30" s="1">
        <v>6.2939999999999996</v>
      </c>
      <c r="G30" s="1"/>
      <c r="H30" s="1">
        <v>8.4529999999999994</v>
      </c>
      <c r="I30" s="1">
        <v>10.257999999999999</v>
      </c>
      <c r="J30" s="1">
        <v>8.3780000000000001</v>
      </c>
      <c r="K30" s="1">
        <v>6.7820999999999998</v>
      </c>
      <c r="L30" s="1">
        <v>4.3377499999999998</v>
      </c>
      <c r="M30" s="1">
        <v>0.93700000000000006</v>
      </c>
      <c r="N30" s="1">
        <v>1.2999999999999999E-2</v>
      </c>
      <c r="O30" s="4">
        <f t="shared" si="5"/>
        <v>6.017316666666666</v>
      </c>
      <c r="P30" s="4">
        <f t="shared" si="6"/>
        <v>5.1176416666666666</v>
      </c>
      <c r="Q30" s="4">
        <f t="shared" si="7"/>
        <v>4.0895700000000001</v>
      </c>
      <c r="R30" s="72">
        <f t="shared" si="8"/>
        <v>3.0174624999999997</v>
      </c>
    </row>
    <row r="31" spans="1:18" x14ac:dyDescent="0.25">
      <c r="A31" s="39">
        <v>26</v>
      </c>
      <c r="B31" t="s">
        <v>20</v>
      </c>
      <c r="C31" s="40" t="s">
        <v>64</v>
      </c>
      <c r="D31" s="88">
        <f>'GTM-EU Proposals'!$Q$18</f>
        <v>1575</v>
      </c>
      <c r="E31" s="5"/>
      <c r="F31" s="1"/>
      <c r="G31" s="1"/>
      <c r="H31" s="1"/>
      <c r="I31" s="1"/>
      <c r="J31" s="1"/>
      <c r="K31" s="1">
        <v>322</v>
      </c>
      <c r="L31" s="1">
        <v>1327</v>
      </c>
      <c r="M31" s="1">
        <v>913</v>
      </c>
      <c r="N31" s="1">
        <v>378</v>
      </c>
      <c r="O31" s="4">
        <f t="shared" si="5"/>
        <v>735</v>
      </c>
      <c r="P31" s="4">
        <f t="shared" si="6"/>
        <v>735</v>
      </c>
      <c r="Q31" s="4">
        <f t="shared" si="7"/>
        <v>735</v>
      </c>
      <c r="R31" s="72">
        <f t="shared" si="8"/>
        <v>735</v>
      </c>
    </row>
    <row r="32" spans="1:18" x14ac:dyDescent="0.25">
      <c r="A32" s="39">
        <v>27</v>
      </c>
      <c r="B32" t="s">
        <v>21</v>
      </c>
      <c r="C32" s="40" t="s">
        <v>64</v>
      </c>
      <c r="D32" s="88">
        <f>'GTM-EU Proposals'!$Q$18</f>
        <v>1575</v>
      </c>
      <c r="E32" s="5">
        <v>13.62</v>
      </c>
      <c r="F32" s="1">
        <v>182.928</v>
      </c>
      <c r="G32" s="1">
        <v>180.61199999999999</v>
      </c>
      <c r="H32" s="1">
        <v>3.4750000000000001</v>
      </c>
      <c r="I32" s="1">
        <v>42.612000000000002</v>
      </c>
      <c r="J32" s="1">
        <v>116.214586</v>
      </c>
      <c r="K32" s="1">
        <v>164.02</v>
      </c>
      <c r="L32" s="1"/>
      <c r="M32" s="1"/>
      <c r="N32" s="1"/>
      <c r="O32" s="4">
        <f t="shared" si="5"/>
        <v>100.49736942857143</v>
      </c>
      <c r="P32" s="4">
        <f t="shared" si="6"/>
        <v>107.61552866666666</v>
      </c>
      <c r="Q32" s="4">
        <f t="shared" si="7"/>
        <v>140.11729300000002</v>
      </c>
      <c r="R32" s="72">
        <f t="shared" si="8"/>
        <v>164.02</v>
      </c>
    </row>
    <row r="33" spans="1:18" x14ac:dyDescent="0.25">
      <c r="A33" s="39">
        <v>28</v>
      </c>
      <c r="B33" t="s">
        <v>23</v>
      </c>
      <c r="C33" s="40" t="s">
        <v>64</v>
      </c>
      <c r="D33" s="88">
        <f>'GTM-EU Proposals'!$Q$18</f>
        <v>1575</v>
      </c>
      <c r="E33" s="5">
        <v>47.708769999999994</v>
      </c>
      <c r="F33" s="1">
        <v>368.09899999999999</v>
      </c>
      <c r="G33" s="1">
        <v>410.75387000000001</v>
      </c>
      <c r="H33" s="1">
        <v>454.50973000000005</v>
      </c>
      <c r="I33" s="1">
        <v>506.75100000000003</v>
      </c>
      <c r="J33" s="1">
        <v>579.34308999999996</v>
      </c>
      <c r="K33" s="1">
        <v>372.81185999999997</v>
      </c>
      <c r="L33" s="1">
        <v>480.53023999999999</v>
      </c>
      <c r="M33" s="1">
        <v>732.45131000000003</v>
      </c>
      <c r="N33" s="1">
        <v>554.66920000000005</v>
      </c>
      <c r="O33" s="4">
        <f t="shared" si="5"/>
        <v>450.76280699999995</v>
      </c>
      <c r="P33" s="4">
        <f t="shared" si="6"/>
        <v>537.75945000000002</v>
      </c>
      <c r="Q33" s="4">
        <f t="shared" si="7"/>
        <v>543.96114</v>
      </c>
      <c r="R33" s="72">
        <f t="shared" si="8"/>
        <v>535.11565250000001</v>
      </c>
    </row>
    <row r="34" spans="1:18" x14ac:dyDescent="0.25">
      <c r="A34" s="39">
        <v>29</v>
      </c>
      <c r="B34" t="s">
        <v>24</v>
      </c>
      <c r="C34" s="40" t="s">
        <v>64</v>
      </c>
      <c r="D34" s="88">
        <f>'GTM-EU Proposals'!$Q$18</f>
        <v>1575</v>
      </c>
      <c r="E34" s="5">
        <v>88</v>
      </c>
      <c r="F34" s="1">
        <v>76.234000000000009</v>
      </c>
      <c r="G34" s="1">
        <v>87.936400000000006</v>
      </c>
      <c r="H34" s="1">
        <v>1.9074</v>
      </c>
      <c r="I34" s="1">
        <v>6.3557399999999999</v>
      </c>
      <c r="J34" s="1">
        <v>1731.08059</v>
      </c>
      <c r="K34" s="1">
        <v>0.65200000000000002</v>
      </c>
      <c r="L34" s="1">
        <v>0.36909999999999998</v>
      </c>
      <c r="M34" s="1">
        <v>3.968</v>
      </c>
      <c r="N34" s="1">
        <v>0.51843099999999998</v>
      </c>
      <c r="O34" s="4">
        <f t="shared" si="5"/>
        <v>199.7021661</v>
      </c>
      <c r="P34" s="4">
        <f t="shared" si="6"/>
        <v>290.49064349999998</v>
      </c>
      <c r="Q34" s="4">
        <f t="shared" si="7"/>
        <v>347.31762420000001</v>
      </c>
      <c r="R34" s="72">
        <f t="shared" si="8"/>
        <v>1.37688275</v>
      </c>
    </row>
    <row r="35" spans="1:18" x14ac:dyDescent="0.25">
      <c r="A35" s="39">
        <v>30</v>
      </c>
      <c r="B35" t="s">
        <v>25</v>
      </c>
      <c r="C35" s="40" t="s">
        <v>64</v>
      </c>
      <c r="D35" s="88">
        <f>'GTM-EU Proposals'!$Q$18</f>
        <v>1575</v>
      </c>
      <c r="E35" s="5">
        <v>72.421999999999997</v>
      </c>
      <c r="F35" s="1">
        <v>115</v>
      </c>
      <c r="G35" s="1">
        <v>113</v>
      </c>
      <c r="H35" s="1">
        <v>108</v>
      </c>
      <c r="I35" s="1">
        <v>228.1</v>
      </c>
      <c r="J35" s="1">
        <v>343.5</v>
      </c>
      <c r="K35" s="1">
        <v>493.4</v>
      </c>
      <c r="L35" s="1">
        <v>640.07000000000005</v>
      </c>
      <c r="M35" s="1">
        <v>844.64</v>
      </c>
      <c r="N35" s="1">
        <v>968.56999999999994</v>
      </c>
      <c r="O35" s="4">
        <f t="shared" si="5"/>
        <v>392.67020000000002</v>
      </c>
      <c r="P35" s="4">
        <f t="shared" si="6"/>
        <v>586.38</v>
      </c>
      <c r="Q35" s="4">
        <f t="shared" si="7"/>
        <v>658.03600000000006</v>
      </c>
      <c r="R35" s="72">
        <f t="shared" si="8"/>
        <v>736.67000000000007</v>
      </c>
    </row>
    <row r="36" spans="1:18" x14ac:dyDescent="0.25">
      <c r="A36" s="39">
        <v>31</v>
      </c>
      <c r="B36" t="s">
        <v>26</v>
      </c>
      <c r="C36" s="40" t="s">
        <v>64</v>
      </c>
      <c r="D36" s="88">
        <f>'GTM-EU Proposals'!$Q$18</f>
        <v>1575</v>
      </c>
      <c r="E36" s="5"/>
      <c r="F36" s="1">
        <v>9.6000000000000002E-2</v>
      </c>
      <c r="G36" s="1"/>
      <c r="H36" s="1"/>
      <c r="I36" s="1"/>
      <c r="J36" s="1"/>
      <c r="K36" s="1"/>
      <c r="L36" s="1"/>
      <c r="M36" s="1"/>
      <c r="N36" s="1"/>
      <c r="O36" s="4">
        <f t="shared" si="5"/>
        <v>9.6000000000000002E-2</v>
      </c>
      <c r="P36" s="4">
        <v>0</v>
      </c>
      <c r="Q36" s="4">
        <v>0</v>
      </c>
      <c r="R36" s="72">
        <v>0</v>
      </c>
    </row>
    <row r="37" spans="1:18" x14ac:dyDescent="0.25">
      <c r="A37" s="39">
        <v>32</v>
      </c>
      <c r="B37" t="s">
        <v>27</v>
      </c>
      <c r="C37" s="40" t="s">
        <v>64</v>
      </c>
      <c r="D37" s="88">
        <f>'GTM-EU Proposals'!$Q$18</f>
        <v>1575</v>
      </c>
      <c r="E37" s="5">
        <v>962.58799999999997</v>
      </c>
      <c r="F37" s="1">
        <v>1281.9859999999999</v>
      </c>
      <c r="G37" s="1">
        <v>1244.1949999999999</v>
      </c>
      <c r="H37" s="1">
        <v>1033.117</v>
      </c>
      <c r="I37" s="1">
        <v>763.18499999999995</v>
      </c>
      <c r="J37" s="1">
        <v>821.11300000000006</v>
      </c>
      <c r="K37" s="1">
        <v>884.76599999999996</v>
      </c>
      <c r="L37" s="1">
        <v>608.56700000000001</v>
      </c>
      <c r="M37" s="1">
        <v>593.46500000000003</v>
      </c>
      <c r="N37" s="1">
        <v>482.55599999999998</v>
      </c>
      <c r="O37" s="4">
        <f t="shared" si="5"/>
        <v>867.55380000000002</v>
      </c>
      <c r="P37" s="4">
        <f t="shared" si="6"/>
        <v>692.27533333333338</v>
      </c>
      <c r="Q37" s="4">
        <f t="shared" si="7"/>
        <v>678.09339999999997</v>
      </c>
      <c r="R37" s="72">
        <f t="shared" si="8"/>
        <v>642.33850000000007</v>
      </c>
    </row>
    <row r="38" spans="1:18" x14ac:dyDescent="0.25">
      <c r="A38" s="39">
        <v>33</v>
      </c>
      <c r="B38" t="s">
        <v>28</v>
      </c>
      <c r="C38" s="40" t="s">
        <v>64</v>
      </c>
      <c r="D38" s="88">
        <f>'GTM-EU Proposals'!$Q$18</f>
        <v>1575</v>
      </c>
      <c r="E38" s="5">
        <v>42.2</v>
      </c>
      <c r="F38" s="1">
        <v>52.9</v>
      </c>
      <c r="G38" s="1">
        <v>53.29</v>
      </c>
      <c r="H38" s="1">
        <v>423.76900000000001</v>
      </c>
      <c r="I38" s="1">
        <v>81.762</v>
      </c>
      <c r="J38" s="1">
        <v>327.23399999999992</v>
      </c>
      <c r="K38" s="1">
        <v>255.976</v>
      </c>
      <c r="L38" s="1">
        <v>355.935</v>
      </c>
      <c r="M38" s="1">
        <v>156.233</v>
      </c>
      <c r="N38" s="1">
        <v>75.99691</v>
      </c>
      <c r="O38" s="4">
        <f t="shared" si="5"/>
        <v>182.52959099999998</v>
      </c>
      <c r="P38" s="4">
        <f t="shared" si="6"/>
        <v>208.85615166666665</v>
      </c>
      <c r="Q38" s="4">
        <f t="shared" si="7"/>
        <v>234.27498199999999</v>
      </c>
      <c r="R38" s="72">
        <f t="shared" si="8"/>
        <v>211.03522749999999</v>
      </c>
    </row>
    <row r="39" spans="1:18" x14ac:dyDescent="0.25">
      <c r="A39" s="39">
        <v>34</v>
      </c>
      <c r="B39" t="s">
        <v>31</v>
      </c>
      <c r="C39" s="40" t="s">
        <v>64</v>
      </c>
      <c r="D39" s="88">
        <f>'GTM-EU Proposals'!$Q$18</f>
        <v>1575</v>
      </c>
      <c r="E39" s="5">
        <v>300.7</v>
      </c>
      <c r="F39" s="1">
        <v>301.39999999999998</v>
      </c>
      <c r="G39" s="1">
        <v>266</v>
      </c>
      <c r="H39" s="1">
        <v>14.32</v>
      </c>
      <c r="I39" s="1">
        <v>16.779</v>
      </c>
      <c r="J39" s="1">
        <v>12.984999999999999</v>
      </c>
      <c r="K39" s="1">
        <v>14.8855</v>
      </c>
      <c r="L39" s="1">
        <v>23.7362</v>
      </c>
      <c r="M39" s="1">
        <v>24.004999999999999</v>
      </c>
      <c r="N39" s="1">
        <v>89.9</v>
      </c>
      <c r="O39" s="4">
        <f t="shared" si="5"/>
        <v>106.47107000000001</v>
      </c>
      <c r="P39" s="4">
        <f t="shared" si="6"/>
        <v>30.381783333333335</v>
      </c>
      <c r="Q39" s="4">
        <f t="shared" si="7"/>
        <v>33.102340000000005</v>
      </c>
      <c r="R39" s="72">
        <f t="shared" si="8"/>
        <v>38.131675000000001</v>
      </c>
    </row>
    <row r="40" spans="1:18" x14ac:dyDescent="0.25">
      <c r="A40" s="39">
        <v>35</v>
      </c>
      <c r="B40" t="s">
        <v>33</v>
      </c>
      <c r="C40" s="40" t="s">
        <v>64</v>
      </c>
      <c r="D40" s="88">
        <f>'GTM-EU Proposals'!$Q$18</f>
        <v>1575</v>
      </c>
      <c r="E40" s="5">
        <v>925.43529000000001</v>
      </c>
      <c r="F40" s="1">
        <v>706.11108000000002</v>
      </c>
      <c r="G40" s="1">
        <v>386.88090999999997</v>
      </c>
      <c r="H40" s="1">
        <v>389.31687999999997</v>
      </c>
      <c r="I40" s="1">
        <v>551.08571000000006</v>
      </c>
      <c r="J40" s="1">
        <v>700.12572</v>
      </c>
      <c r="K40" s="1">
        <v>398.285213</v>
      </c>
      <c r="L40" s="1">
        <v>1017.70912</v>
      </c>
      <c r="M40" s="1">
        <v>1746.287084</v>
      </c>
      <c r="N40" s="1">
        <v>1012.5511899999999</v>
      </c>
      <c r="O40" s="4">
        <f t="shared" si="5"/>
        <v>783.37881970000001</v>
      </c>
      <c r="P40" s="4">
        <f t="shared" si="6"/>
        <v>904.34067283333331</v>
      </c>
      <c r="Q40" s="4">
        <f t="shared" si="7"/>
        <v>974.9916654000001</v>
      </c>
      <c r="R40" s="72">
        <f t="shared" si="8"/>
        <v>1043.7081517500001</v>
      </c>
    </row>
    <row r="41" spans="1:18" x14ac:dyDescent="0.25">
      <c r="A41" s="39">
        <v>36</v>
      </c>
      <c r="B41" t="s">
        <v>34</v>
      </c>
      <c r="C41" s="40" t="s">
        <v>64</v>
      </c>
      <c r="D41" s="88">
        <f>'GTM-EU Proposals'!$Q$18</f>
        <v>1575</v>
      </c>
      <c r="E41" s="5">
        <v>152.7724</v>
      </c>
      <c r="F41" s="1">
        <v>433.875</v>
      </c>
      <c r="G41" s="1">
        <v>771.58299999999997</v>
      </c>
      <c r="H41" s="1">
        <v>373.30650000000003</v>
      </c>
      <c r="I41" s="1">
        <v>104.63777</v>
      </c>
      <c r="J41" s="1">
        <v>225.84399999999999</v>
      </c>
      <c r="K41" s="1">
        <v>3.4683000000000002</v>
      </c>
      <c r="L41" s="1">
        <v>105.72499999999999</v>
      </c>
      <c r="M41" s="1">
        <v>4.9623799999999996</v>
      </c>
      <c r="N41" s="1">
        <v>96.24499999999999</v>
      </c>
      <c r="O41" s="4">
        <f t="shared" si="5"/>
        <v>227.24193499999996</v>
      </c>
      <c r="P41" s="4">
        <f t="shared" si="6"/>
        <v>90.147074999999987</v>
      </c>
      <c r="Q41" s="4">
        <f t="shared" si="7"/>
        <v>87.248935999999986</v>
      </c>
      <c r="R41" s="72">
        <f t="shared" si="8"/>
        <v>52.600169999999991</v>
      </c>
    </row>
    <row r="42" spans="1:18" x14ac:dyDescent="0.25">
      <c r="A42" s="39">
        <v>37</v>
      </c>
      <c r="B42" t="s">
        <v>35</v>
      </c>
      <c r="C42" s="40" t="s">
        <v>64</v>
      </c>
      <c r="D42" s="88">
        <f>'GTM-EU Proposals'!$Q$18</f>
        <v>1575</v>
      </c>
      <c r="E42" s="5"/>
      <c r="F42" s="1"/>
      <c r="G42" s="1"/>
      <c r="H42" s="1"/>
      <c r="I42" s="1"/>
      <c r="J42" s="1"/>
      <c r="K42" s="1"/>
      <c r="L42" s="1"/>
      <c r="M42" s="1">
        <v>309.50599999999997</v>
      </c>
      <c r="N42" s="1">
        <v>1297.43</v>
      </c>
      <c r="O42" s="4">
        <f t="shared" si="5"/>
        <v>803.46800000000007</v>
      </c>
      <c r="P42" s="4">
        <f t="shared" si="6"/>
        <v>803.46800000000007</v>
      </c>
      <c r="Q42" s="4">
        <f t="shared" si="7"/>
        <v>803.46800000000007</v>
      </c>
      <c r="R42" s="72">
        <f t="shared" si="8"/>
        <v>803.46800000000007</v>
      </c>
    </row>
    <row r="43" spans="1:18" x14ac:dyDescent="0.25">
      <c r="A43" s="39">
        <v>38</v>
      </c>
      <c r="B43" t="s">
        <v>36</v>
      </c>
      <c r="C43" s="40" t="s">
        <v>64</v>
      </c>
      <c r="D43" s="88">
        <f>'GTM-EU Proposals'!$Q$18</f>
        <v>1575</v>
      </c>
      <c r="E43" s="5">
        <v>1179.4284</v>
      </c>
      <c r="F43" s="1">
        <v>1056.902282</v>
      </c>
      <c r="G43" s="1">
        <v>889.90536999999995</v>
      </c>
      <c r="H43" s="1">
        <v>1214.066501</v>
      </c>
      <c r="I43" s="1">
        <v>981.58719499999995</v>
      </c>
      <c r="J43" s="1">
        <v>973.28734599999996</v>
      </c>
      <c r="K43" s="1">
        <v>1243.919533</v>
      </c>
      <c r="L43" s="1">
        <v>1080.1863450000001</v>
      </c>
      <c r="M43" s="1">
        <v>1169.1082279999998</v>
      </c>
      <c r="N43" s="1">
        <v>1040.5690460000001</v>
      </c>
      <c r="O43" s="4">
        <f t="shared" si="5"/>
        <v>1082.8960246000001</v>
      </c>
      <c r="P43" s="4">
        <f t="shared" si="6"/>
        <v>1081.4429488333333</v>
      </c>
      <c r="Q43" s="4">
        <f t="shared" si="7"/>
        <v>1101.4140995999999</v>
      </c>
      <c r="R43" s="72">
        <f t="shared" si="8"/>
        <v>1133.445788</v>
      </c>
    </row>
    <row r="44" spans="1:18" x14ac:dyDescent="0.25">
      <c r="A44" s="39">
        <v>39</v>
      </c>
      <c r="B44" t="s">
        <v>37</v>
      </c>
      <c r="C44" s="40" t="s">
        <v>64</v>
      </c>
      <c r="D44" s="88">
        <f>'GTM-EU Proposals'!$Q$18</f>
        <v>1575</v>
      </c>
      <c r="E44" s="5">
        <v>193.06739999999999</v>
      </c>
      <c r="F44" s="1">
        <v>190.33</v>
      </c>
      <c r="G44" s="1">
        <v>245.79679999999999</v>
      </c>
      <c r="H44" s="1">
        <v>230.73399999999998</v>
      </c>
      <c r="I44" s="1">
        <v>359.86919999999998</v>
      </c>
      <c r="J44" s="1">
        <v>139.67652000000004</v>
      </c>
      <c r="K44" s="1">
        <v>158.45410900000002</v>
      </c>
      <c r="L44" s="1">
        <v>132.8629</v>
      </c>
      <c r="M44" s="1">
        <v>140.02758</v>
      </c>
      <c r="N44" s="1">
        <v>154.42531399999999</v>
      </c>
      <c r="O44" s="4">
        <f t="shared" si="5"/>
        <v>194.52438230000001</v>
      </c>
      <c r="P44" s="4">
        <f t="shared" si="6"/>
        <v>180.88593716666671</v>
      </c>
      <c r="Q44" s="4">
        <f t="shared" si="7"/>
        <v>145.08928459999998</v>
      </c>
      <c r="R44" s="72">
        <f t="shared" si="8"/>
        <v>146.44247575</v>
      </c>
    </row>
    <row r="45" spans="1:18" s="13" customFormat="1" ht="15.75" thickBot="1" x14ac:dyDescent="0.3">
      <c r="A45" s="109" t="s">
        <v>104</v>
      </c>
      <c r="B45" s="110"/>
      <c r="C45" s="110"/>
      <c r="D45" s="110"/>
      <c r="E45" s="83">
        <f>SUM(E20:E44)</f>
        <v>6981.1017559999991</v>
      </c>
      <c r="F45" s="84">
        <f t="shared" ref="F45:R45" si="9">SUM(F20:F44)</f>
        <v>8272.3426709999985</v>
      </c>
      <c r="G45" s="84">
        <f t="shared" si="9"/>
        <v>7911.9662809999991</v>
      </c>
      <c r="H45" s="84">
        <f t="shared" si="9"/>
        <v>7329.9298660000004</v>
      </c>
      <c r="I45" s="84">
        <f t="shared" si="9"/>
        <v>5831.7682140000006</v>
      </c>
      <c r="J45" s="84">
        <f t="shared" si="9"/>
        <v>8460.2907880000002</v>
      </c>
      <c r="K45" s="84">
        <f t="shared" si="9"/>
        <v>5695.3568280000009</v>
      </c>
      <c r="L45" s="84">
        <f t="shared" si="9"/>
        <v>8400.6746710000007</v>
      </c>
      <c r="M45" s="84">
        <f t="shared" si="9"/>
        <v>12563.536025999998</v>
      </c>
      <c r="N45" s="84">
        <f t="shared" si="9"/>
        <v>11219.191373000001</v>
      </c>
      <c r="O45" s="86">
        <f t="shared" si="9"/>
        <v>9384.5225991452389</v>
      </c>
      <c r="P45" s="86">
        <f t="shared" si="9"/>
        <v>9530.189414333332</v>
      </c>
      <c r="Q45" s="86">
        <f t="shared" si="9"/>
        <v>9981.5371130000021</v>
      </c>
      <c r="R45" s="85">
        <f t="shared" si="9"/>
        <v>9994.438724499998</v>
      </c>
    </row>
    <row r="46" spans="1:18" ht="15.75" thickBot="1" x14ac:dyDescent="0.3">
      <c r="A46" s="39"/>
      <c r="B46" t="s">
        <v>29</v>
      </c>
      <c r="C46" s="40" t="s">
        <v>78</v>
      </c>
      <c r="D46" s="41"/>
      <c r="E46" s="5">
        <v>368.880225</v>
      </c>
      <c r="F46" s="1">
        <v>373.96330600000005</v>
      </c>
      <c r="G46" s="1">
        <v>406.97236600000002</v>
      </c>
      <c r="H46" s="1">
        <v>123.345314</v>
      </c>
      <c r="I46" s="1">
        <v>350.953664</v>
      </c>
      <c r="J46" s="1">
        <v>502.50511</v>
      </c>
      <c r="K46" s="1">
        <v>156.30911700000001</v>
      </c>
      <c r="L46" s="1">
        <v>173.802097</v>
      </c>
      <c r="M46" s="1">
        <v>156.182613</v>
      </c>
      <c r="N46" s="1">
        <v>112.117222</v>
      </c>
      <c r="O46" s="4">
        <f t="shared" ref="O46" si="10">AVERAGE(E46:N46)</f>
        <v>272.50310339999999</v>
      </c>
      <c r="P46" s="4">
        <f t="shared" ref="P46" si="11">AVERAGE(I46:N46)</f>
        <v>241.97830383333334</v>
      </c>
      <c r="Q46" s="4">
        <f t="shared" ref="Q46" si="12">AVERAGE(J46:N46)</f>
        <v>220.18323180000002</v>
      </c>
      <c r="R46" s="72">
        <f t="shared" ref="R46" si="13">AVERAGE(K46:N46)</f>
        <v>149.60276225000001</v>
      </c>
    </row>
    <row r="47" spans="1:18" ht="15.75" thickBot="1" x14ac:dyDescent="0.3">
      <c r="A47" s="107" t="s">
        <v>40</v>
      </c>
      <c r="B47" s="108"/>
      <c r="C47" s="108"/>
      <c r="D47" s="108"/>
      <c r="E47" s="7">
        <f>SUM(E19,E45,E46)</f>
        <v>128220.12009100002</v>
      </c>
      <c r="F47" s="2">
        <f t="shared" ref="F47:N47" si="14">SUM(F19,F45,F46)</f>
        <v>149756.50163999997</v>
      </c>
      <c r="G47" s="2">
        <f t="shared" si="14"/>
        <v>135103.32454</v>
      </c>
      <c r="H47" s="2">
        <f t="shared" si="14"/>
        <v>135396.97431500003</v>
      </c>
      <c r="I47" s="2">
        <f t="shared" si="14"/>
        <v>135975.27991000001</v>
      </c>
      <c r="J47" s="2">
        <f t="shared" si="14"/>
        <v>153379.22346000001</v>
      </c>
      <c r="K47" s="2">
        <f t="shared" si="14"/>
        <v>120254.57692899999</v>
      </c>
      <c r="L47" s="2">
        <f t="shared" si="14"/>
        <v>148566.56210400001</v>
      </c>
      <c r="M47" s="2">
        <f t="shared" si="14"/>
        <v>137741.368479</v>
      </c>
      <c r="N47" s="2">
        <f t="shared" si="14"/>
        <v>138291.36435600001</v>
      </c>
      <c r="O47" s="14">
        <f>SUM(O19,O45,O46)</f>
        <v>140342.53932016747</v>
      </c>
      <c r="P47" s="14">
        <f t="shared" ref="P47:R47" si="15">SUM(P19,P45,P46)</f>
        <v>141313.65102873335</v>
      </c>
      <c r="Q47" s="14">
        <f t="shared" si="15"/>
        <v>141989.64537850002</v>
      </c>
      <c r="R47" s="97">
        <f t="shared" si="15"/>
        <v>138480.77886216666</v>
      </c>
    </row>
    <row r="48" spans="1:18" x14ac:dyDescent="0.25">
      <c r="B48" t="s">
        <v>58</v>
      </c>
      <c r="E48" s="1"/>
      <c r="F48" s="1"/>
      <c r="G48" s="1"/>
      <c r="H48" s="1"/>
      <c r="I48" s="1"/>
      <c r="J48" s="1"/>
      <c r="K48" s="1"/>
      <c r="L48" s="1"/>
      <c r="M48" s="1"/>
      <c r="N48" s="1"/>
      <c r="O48"/>
      <c r="P48"/>
      <c r="Q48"/>
    </row>
    <row r="49" spans="2:23" ht="91.5" customHeight="1" x14ac:dyDescent="0.25">
      <c r="B49" s="106" t="s">
        <v>107</v>
      </c>
      <c r="C49" s="106"/>
      <c r="D49" s="106"/>
      <c r="E49" s="106"/>
      <c r="F49" s="106"/>
      <c r="G49" s="106"/>
      <c r="H49" s="106"/>
      <c r="I49" s="106"/>
      <c r="J49" s="106"/>
      <c r="K49" s="106"/>
      <c r="L49" s="106"/>
      <c r="M49" s="106"/>
      <c r="N49" s="106"/>
      <c r="O49" s="106"/>
      <c r="P49" s="106"/>
      <c r="Q49" s="106"/>
      <c r="R49" s="106"/>
      <c r="S49" s="99"/>
      <c r="T49" s="99"/>
      <c r="U49" s="99"/>
      <c r="V49" s="99"/>
      <c r="W49" s="99"/>
    </row>
    <row r="50" spans="2:23" x14ac:dyDescent="0.25">
      <c r="B50" t="s">
        <v>54</v>
      </c>
    </row>
  </sheetData>
  <autoFilter ref="A4:Q46" xr:uid="{FAC667C7-3776-41BA-9E3D-BA8EB8AC41A3}"/>
  <mergeCells count="4">
    <mergeCell ref="A19:D19"/>
    <mergeCell ref="A45:D45"/>
    <mergeCell ref="A47:D47"/>
    <mergeCell ref="B49:R49"/>
  </mergeCells>
  <conditionalFormatting sqref="E20:N44">
    <cfRule type="cellIs" dxfId="1" priority="2" operator="greaterThanOrEqual">
      <formula>1575</formula>
    </cfRule>
  </conditionalFormatting>
  <pageMargins left="0.7" right="0.7" top="0.75" bottom="0.75" header="0.3" footer="0.3"/>
  <ignoredErrors>
    <ignoredError sqref="P5:R5 P6:R18 E19:N19 P20:R44 P46:R46" formulaRange="1"/>
    <ignoredError sqref="O19:R19 P45:R45" formula="1" formulaRange="1"/>
    <ignoredError sqref="O45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02895-6FA0-44C0-A112-04FEF4EFD64E}">
  <dimension ref="A1:Z43"/>
  <sheetViews>
    <sheetView workbookViewId="0">
      <selection activeCell="X11" sqref="X11"/>
    </sheetView>
  </sheetViews>
  <sheetFormatPr defaultRowHeight="15" x14ac:dyDescent="0.25"/>
  <cols>
    <col min="1" max="1" width="23.140625" customWidth="1"/>
    <col min="12" max="12" width="4.140625" customWidth="1"/>
    <col min="13" max="13" width="24.140625" customWidth="1"/>
  </cols>
  <sheetData>
    <row r="1" spans="1:23" ht="24.6" customHeight="1" thickBot="1" x14ac:dyDescent="0.3">
      <c r="A1" s="115" t="s">
        <v>59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M1" s="33" t="s">
        <v>58</v>
      </c>
      <c r="N1" s="26"/>
      <c r="O1" s="26"/>
      <c r="P1" s="26"/>
      <c r="Q1" s="26"/>
      <c r="R1" s="26"/>
      <c r="S1" s="26"/>
      <c r="T1" s="26"/>
      <c r="U1" s="26"/>
      <c r="V1" s="26"/>
      <c r="W1" s="27"/>
    </row>
    <row r="2" spans="1:23" x14ac:dyDescent="0.25">
      <c r="A2" s="17" t="s">
        <v>57</v>
      </c>
      <c r="B2" s="18">
        <v>2015</v>
      </c>
      <c r="C2" s="18">
        <v>2016</v>
      </c>
      <c r="D2" s="18">
        <v>2017</v>
      </c>
      <c r="E2" s="18">
        <v>2018</v>
      </c>
      <c r="F2" s="18">
        <v>2019</v>
      </c>
      <c r="G2" s="18">
        <v>2020</v>
      </c>
      <c r="H2" s="18">
        <v>2021</v>
      </c>
      <c r="I2" s="18">
        <v>2022</v>
      </c>
      <c r="J2" s="18">
        <v>2023</v>
      </c>
      <c r="K2" s="19">
        <v>2024</v>
      </c>
      <c r="M2" s="25" t="s">
        <v>57</v>
      </c>
      <c r="N2" s="26">
        <v>2015</v>
      </c>
      <c r="O2" s="26">
        <v>2016</v>
      </c>
      <c r="P2" s="26">
        <v>2017</v>
      </c>
      <c r="Q2" s="26">
        <v>2018</v>
      </c>
      <c r="R2" s="26">
        <v>2019</v>
      </c>
      <c r="S2" s="26">
        <v>2020</v>
      </c>
      <c r="T2" s="26">
        <v>2021</v>
      </c>
      <c r="U2" s="26">
        <v>2022</v>
      </c>
      <c r="V2" s="26">
        <v>2023</v>
      </c>
      <c r="W2" s="27">
        <v>2024</v>
      </c>
    </row>
    <row r="3" spans="1:23" x14ac:dyDescent="0.25">
      <c r="A3" s="20" t="s">
        <v>0</v>
      </c>
      <c r="B3" s="21"/>
      <c r="C3" s="21"/>
      <c r="D3" s="21">
        <v>1.5820000000000001</v>
      </c>
      <c r="E3" s="21">
        <v>2.8</v>
      </c>
      <c r="F3" s="21">
        <v>0</v>
      </c>
      <c r="G3" s="21">
        <v>1.2723800000000001</v>
      </c>
      <c r="H3" s="21">
        <v>7.7499899999999995</v>
      </c>
      <c r="I3" s="21">
        <v>14.725</v>
      </c>
      <c r="J3" s="21">
        <v>5.0759999999999996</v>
      </c>
      <c r="K3" s="22">
        <v>8.6750000000000007</v>
      </c>
      <c r="M3" s="20" t="s">
        <v>0</v>
      </c>
      <c r="N3" s="21"/>
      <c r="O3" s="21"/>
      <c r="P3" s="21">
        <v>1.5820000000000001</v>
      </c>
      <c r="Q3" s="21">
        <v>2.8</v>
      </c>
      <c r="R3" s="21">
        <v>0</v>
      </c>
      <c r="S3" s="21">
        <v>1.2723800000000001</v>
      </c>
      <c r="T3" s="21">
        <v>7.7499899999999995</v>
      </c>
      <c r="U3" s="21">
        <v>14.725</v>
      </c>
      <c r="V3" s="21">
        <v>5.0759999999999996</v>
      </c>
      <c r="W3" s="22">
        <v>8.6750000000000007</v>
      </c>
    </row>
    <row r="4" spans="1:23" x14ac:dyDescent="0.25">
      <c r="A4" s="20" t="s">
        <v>1</v>
      </c>
      <c r="B4" s="21">
        <v>262.279</v>
      </c>
      <c r="C4" s="21">
        <v>324.25099999999998</v>
      </c>
      <c r="D4" s="21">
        <v>269.51900000000001</v>
      </c>
      <c r="E4" s="21">
        <v>248.28399999999999</v>
      </c>
      <c r="F4" s="21">
        <v>121.056</v>
      </c>
      <c r="G4" s="21">
        <v>173.096</v>
      </c>
      <c r="H4" s="21">
        <v>212.495</v>
      </c>
      <c r="I4" s="21">
        <v>201.637</v>
      </c>
      <c r="J4" s="21">
        <v>236.64</v>
      </c>
      <c r="K4" s="22">
        <v>188.35309999999998</v>
      </c>
      <c r="M4" s="20" t="s">
        <v>1</v>
      </c>
      <c r="N4" s="21">
        <v>262.279</v>
      </c>
      <c r="O4" s="21">
        <v>324.25099999999998</v>
      </c>
      <c r="P4" s="21">
        <v>269.51900000000001</v>
      </c>
      <c r="Q4" s="21">
        <v>248.28399999999999</v>
      </c>
      <c r="R4" s="21">
        <v>121.056</v>
      </c>
      <c r="S4" s="21">
        <v>173.096</v>
      </c>
      <c r="T4" s="21">
        <v>212.495</v>
      </c>
      <c r="U4" s="21">
        <v>201.637</v>
      </c>
      <c r="V4" s="21">
        <v>236.64</v>
      </c>
      <c r="W4" s="22">
        <v>188.35309999999998</v>
      </c>
    </row>
    <row r="5" spans="1:23" x14ac:dyDescent="0.25">
      <c r="A5" s="20" t="s">
        <v>2</v>
      </c>
      <c r="B5" s="21">
        <v>7131.8539999999994</v>
      </c>
      <c r="C5" s="21">
        <v>5659.8769999999995</v>
      </c>
      <c r="D5" s="21">
        <v>6169.6779999999999</v>
      </c>
      <c r="E5" s="21">
        <v>8743.4250000000011</v>
      </c>
      <c r="F5" s="21">
        <v>10107.127</v>
      </c>
      <c r="G5" s="21">
        <v>9340.9719999999979</v>
      </c>
      <c r="H5" s="21">
        <v>8196.8739999999998</v>
      </c>
      <c r="I5" s="21">
        <v>10117.881000000001</v>
      </c>
      <c r="J5" s="21">
        <v>9647.3989999999994</v>
      </c>
      <c r="K5" s="22">
        <v>13612.592000000001</v>
      </c>
      <c r="M5" s="20" t="s">
        <v>2</v>
      </c>
      <c r="N5" s="21">
        <v>7131.8539999999994</v>
      </c>
      <c r="O5" s="21">
        <v>5659.8769999999995</v>
      </c>
      <c r="P5" s="21">
        <v>6169.6779999999999</v>
      </c>
      <c r="Q5" s="21">
        <v>8743.4250000000011</v>
      </c>
      <c r="R5" s="21">
        <v>10107.127</v>
      </c>
      <c r="S5" s="21">
        <v>9340.9719999999979</v>
      </c>
      <c r="T5" s="21">
        <v>8196.8739999999998</v>
      </c>
      <c r="U5" s="21">
        <v>10117.881000000001</v>
      </c>
      <c r="V5" s="21">
        <v>9647.3989999999994</v>
      </c>
      <c r="W5" s="22">
        <v>13612.592000000001</v>
      </c>
    </row>
    <row r="6" spans="1:23" x14ac:dyDescent="0.25">
      <c r="A6" s="20" t="s">
        <v>3</v>
      </c>
      <c r="B6" s="21">
        <v>13643.343430000001</v>
      </c>
      <c r="C6" s="21">
        <v>16681.77536</v>
      </c>
      <c r="D6" s="21">
        <v>18362.306480000003</v>
      </c>
      <c r="E6" s="21">
        <v>16381.177</v>
      </c>
      <c r="F6" s="21">
        <v>12907.16</v>
      </c>
      <c r="G6" s="21">
        <v>13183.011</v>
      </c>
      <c r="H6" s="21">
        <v>13663.996999999999</v>
      </c>
      <c r="I6" s="21">
        <v>15716</v>
      </c>
      <c r="J6" s="21">
        <v>18894</v>
      </c>
      <c r="K6" s="22">
        <v>17729.408439000003</v>
      </c>
      <c r="M6" s="20" t="s">
        <v>3</v>
      </c>
      <c r="N6" s="21">
        <v>13643.343430000001</v>
      </c>
      <c r="O6" s="21">
        <v>16681.77536</v>
      </c>
      <c r="P6" s="21">
        <v>18362.306480000003</v>
      </c>
      <c r="Q6" s="21">
        <v>16381.177</v>
      </c>
      <c r="R6" s="21">
        <v>12907.16</v>
      </c>
      <c r="S6" s="21">
        <v>13183.011</v>
      </c>
      <c r="T6" s="21">
        <v>13663.996999999999</v>
      </c>
      <c r="U6" s="21">
        <v>15716</v>
      </c>
      <c r="V6" s="21">
        <v>18894</v>
      </c>
      <c r="W6" s="22">
        <v>17729.408439000003</v>
      </c>
    </row>
    <row r="7" spans="1:23" x14ac:dyDescent="0.25">
      <c r="A7" s="20" t="s">
        <v>4</v>
      </c>
      <c r="B7" s="21">
        <v>7866.1089999999995</v>
      </c>
      <c r="C7" s="21">
        <v>6989.53</v>
      </c>
      <c r="D7" s="21">
        <v>2837.0497380000002</v>
      </c>
      <c r="E7" s="21">
        <v>5584.1112199999998</v>
      </c>
      <c r="F7" s="21">
        <v>3698.7501670000001</v>
      </c>
      <c r="G7" s="21">
        <v>6259.1959999999999</v>
      </c>
      <c r="H7" s="21">
        <v>2042.545948</v>
      </c>
      <c r="I7" s="21">
        <v>952.00757999999996</v>
      </c>
      <c r="J7" s="21">
        <v>326.964</v>
      </c>
      <c r="K7" s="22">
        <v>1209.547</v>
      </c>
      <c r="M7" s="20" t="s">
        <v>4</v>
      </c>
      <c r="N7" s="21">
        <v>7866.1089999999995</v>
      </c>
      <c r="O7" s="21">
        <v>6989.53</v>
      </c>
      <c r="P7" s="21">
        <v>2837.0497380000002</v>
      </c>
      <c r="Q7" s="21">
        <v>5584.1112199999998</v>
      </c>
      <c r="R7" s="21">
        <v>3698.7501670000001</v>
      </c>
      <c r="S7" s="21">
        <v>6259.1959999999999</v>
      </c>
      <c r="T7" s="21">
        <v>2042.545948</v>
      </c>
      <c r="U7" s="21">
        <v>952.00757999999996</v>
      </c>
      <c r="V7" s="21">
        <v>326.964</v>
      </c>
      <c r="W7" s="22">
        <v>1209.547</v>
      </c>
    </row>
    <row r="8" spans="1:23" x14ac:dyDescent="0.25">
      <c r="A8" s="20" t="s">
        <v>5</v>
      </c>
      <c r="B8" s="21">
        <v>59.013606000000003</v>
      </c>
      <c r="C8" s="21">
        <v>19.488688999999997</v>
      </c>
      <c r="D8" s="21">
        <v>193.07766099999998</v>
      </c>
      <c r="E8" s="21">
        <v>14.646455000000001</v>
      </c>
      <c r="F8" s="21">
        <v>108.171269</v>
      </c>
      <c r="G8" s="21">
        <v>75.077376000000001</v>
      </c>
      <c r="H8" s="21">
        <v>110.87202300000001</v>
      </c>
      <c r="I8" s="21">
        <v>198.67438599999997</v>
      </c>
      <c r="J8" s="21">
        <v>175.02158399999999</v>
      </c>
      <c r="K8" s="22">
        <v>162.80616799999999</v>
      </c>
      <c r="M8" s="20" t="s">
        <v>5</v>
      </c>
      <c r="N8" s="21">
        <v>59.013606000000003</v>
      </c>
      <c r="O8" s="21">
        <v>19.488688999999997</v>
      </c>
      <c r="P8" s="21">
        <v>193.07766099999998</v>
      </c>
      <c r="Q8" s="21">
        <v>14.646455000000001</v>
      </c>
      <c r="R8" s="21">
        <v>108.171269</v>
      </c>
      <c r="S8" s="21">
        <v>75.077376000000001</v>
      </c>
      <c r="T8" s="21">
        <v>110.87202300000001</v>
      </c>
      <c r="U8" s="21">
        <v>198.67438599999997</v>
      </c>
      <c r="V8" s="21">
        <v>175.02158399999999</v>
      </c>
      <c r="W8" s="22">
        <v>162.80616799999999</v>
      </c>
    </row>
    <row r="9" spans="1:23" x14ac:dyDescent="0.25">
      <c r="A9" s="20" t="s">
        <v>6</v>
      </c>
      <c r="B9" s="21">
        <v>169.55100000000002</v>
      </c>
      <c r="C9" s="21">
        <v>467.74599999999998</v>
      </c>
      <c r="D9" s="21">
        <v>578.37900000000002</v>
      </c>
      <c r="E9" s="21">
        <v>359.45799999999997</v>
      </c>
      <c r="F9" s="21">
        <v>320.86200000000002</v>
      </c>
      <c r="G9" s="21">
        <v>461.12799999999993</v>
      </c>
      <c r="H9" s="21">
        <v>140.03200000000001</v>
      </c>
      <c r="I9" s="21">
        <v>528.59399999999994</v>
      </c>
      <c r="J9" s="21">
        <v>2444.3519999999999</v>
      </c>
      <c r="K9" s="22">
        <v>2746.7890000000002</v>
      </c>
      <c r="M9" s="20" t="s">
        <v>6</v>
      </c>
      <c r="N9" s="21">
        <v>169.55100000000002</v>
      </c>
      <c r="O9" s="21">
        <v>467.74599999999998</v>
      </c>
      <c r="P9" s="21">
        <v>578.37900000000002</v>
      </c>
      <c r="Q9" s="21">
        <v>359.45799999999997</v>
      </c>
      <c r="R9" s="21">
        <v>320.86200000000002</v>
      </c>
      <c r="S9" s="21">
        <v>461.12799999999993</v>
      </c>
      <c r="T9" s="21">
        <v>140.03200000000001</v>
      </c>
      <c r="U9" s="21">
        <v>528.59399999999994</v>
      </c>
      <c r="V9" s="21">
        <v>2444.3519999999999</v>
      </c>
      <c r="W9" s="22">
        <v>2746.7890000000002</v>
      </c>
    </row>
    <row r="10" spans="1:23" x14ac:dyDescent="0.25">
      <c r="A10" s="20" t="s">
        <v>7</v>
      </c>
      <c r="B10" s="21">
        <v>1220</v>
      </c>
      <c r="C10" s="21">
        <v>941.99999999999989</v>
      </c>
      <c r="D10" s="21">
        <v>776.00000000000011</v>
      </c>
      <c r="E10" s="21">
        <v>944.99999999999989</v>
      </c>
      <c r="F10" s="21">
        <v>736</v>
      </c>
      <c r="G10" s="21">
        <v>869.99999999999989</v>
      </c>
      <c r="H10" s="21">
        <v>468.00000000000006</v>
      </c>
      <c r="I10" s="21">
        <v>669</v>
      </c>
      <c r="J10" s="21">
        <v>873</v>
      </c>
      <c r="K10" s="22">
        <v>759.99999999999989</v>
      </c>
      <c r="M10" s="20" t="s">
        <v>7</v>
      </c>
      <c r="N10" s="21">
        <v>1220</v>
      </c>
      <c r="O10" s="21">
        <v>941.99999999999989</v>
      </c>
      <c r="P10" s="21">
        <v>776.00000000000011</v>
      </c>
      <c r="Q10" s="21">
        <v>944.99999999999989</v>
      </c>
      <c r="R10" s="21">
        <v>736</v>
      </c>
      <c r="S10" s="21">
        <v>869.99999999999989</v>
      </c>
      <c r="T10" s="21">
        <v>468.00000000000006</v>
      </c>
      <c r="U10" s="21">
        <v>669</v>
      </c>
      <c r="V10" s="21">
        <v>873</v>
      </c>
      <c r="W10" s="22">
        <v>759.99999999999989</v>
      </c>
    </row>
    <row r="11" spans="1:23" x14ac:dyDescent="0.25">
      <c r="A11" s="20" t="s">
        <v>8</v>
      </c>
      <c r="B11" s="21">
        <v>116.81</v>
      </c>
      <c r="C11" s="21">
        <v>138.768</v>
      </c>
      <c r="D11" s="21">
        <v>183.072</v>
      </c>
      <c r="E11" s="21">
        <v>113.509</v>
      </c>
      <c r="F11" s="21">
        <v>74.310999999999993</v>
      </c>
      <c r="G11" s="21">
        <v>116.63950000000001</v>
      </c>
      <c r="H11" s="21">
        <v>150.24520000000001</v>
      </c>
      <c r="I11" s="21">
        <v>54.088630000000002</v>
      </c>
      <c r="J11" s="21">
        <v>51.58155</v>
      </c>
      <c r="K11" s="22">
        <v>114.637</v>
      </c>
      <c r="M11" s="20" t="s">
        <v>8</v>
      </c>
      <c r="N11" s="21">
        <v>116.81</v>
      </c>
      <c r="O11" s="21">
        <v>138.768</v>
      </c>
      <c r="P11" s="21">
        <v>183.072</v>
      </c>
      <c r="Q11" s="21">
        <v>113.509</v>
      </c>
      <c r="R11" s="21">
        <v>74.310999999999993</v>
      </c>
      <c r="S11" s="21">
        <v>116.63950000000001</v>
      </c>
      <c r="T11" s="21">
        <v>150.24520000000001</v>
      </c>
      <c r="U11" s="21">
        <v>54.088630000000002</v>
      </c>
      <c r="V11" s="21">
        <v>51.58155</v>
      </c>
      <c r="W11" s="22">
        <v>114.637</v>
      </c>
    </row>
    <row r="12" spans="1:23" x14ac:dyDescent="0.25">
      <c r="A12" s="20" t="s">
        <v>9</v>
      </c>
      <c r="B12" s="21">
        <v>250.92598100000001</v>
      </c>
      <c r="C12" s="21">
        <v>314.916</v>
      </c>
      <c r="D12" s="21">
        <v>951.658367</v>
      </c>
      <c r="E12" s="21">
        <v>116.16464999999999</v>
      </c>
      <c r="F12" s="21">
        <v>2649.3720800000001</v>
      </c>
      <c r="G12" s="21">
        <v>4459.514228</v>
      </c>
      <c r="H12" s="21">
        <v>2117.1559999999999</v>
      </c>
      <c r="I12" s="21">
        <v>3336.2180000000003</v>
      </c>
      <c r="J12" s="21">
        <v>1434.4870000000001</v>
      </c>
      <c r="K12" s="22">
        <v>2637.2604649999998</v>
      </c>
      <c r="M12" s="20" t="s">
        <v>9</v>
      </c>
      <c r="N12" s="21">
        <v>250.92598100000001</v>
      </c>
      <c r="O12" s="21">
        <v>314.916</v>
      </c>
      <c r="P12" s="21">
        <v>951.658367</v>
      </c>
      <c r="Q12" s="21">
        <v>116.16464999999999</v>
      </c>
      <c r="R12" s="21">
        <v>2649.3720800000001</v>
      </c>
      <c r="S12" s="21">
        <v>4459.514228</v>
      </c>
      <c r="T12" s="21">
        <v>2117.1559999999999</v>
      </c>
      <c r="U12" s="21">
        <v>3336.2180000000003</v>
      </c>
      <c r="V12" s="21">
        <v>1434.4870000000001</v>
      </c>
      <c r="W12" s="22">
        <v>2637.2604649999998</v>
      </c>
    </row>
    <row r="13" spans="1:23" x14ac:dyDescent="0.25">
      <c r="A13" s="20" t="s">
        <v>10</v>
      </c>
      <c r="B13" s="21">
        <v>6267.32</v>
      </c>
      <c r="C13" s="21">
        <v>8011.6059999999998</v>
      </c>
      <c r="D13" s="21">
        <v>6661.2820000000002</v>
      </c>
      <c r="E13" s="21">
        <v>7615.3149999999996</v>
      </c>
      <c r="F13" s="21">
        <v>7773.0349999999999</v>
      </c>
      <c r="G13" s="21">
        <v>9081.1299999999992</v>
      </c>
      <c r="H13" s="21">
        <v>7795.8331659999994</v>
      </c>
      <c r="I13" s="21">
        <v>3122.1729999999998</v>
      </c>
      <c r="J13" s="21">
        <v>1249.9000000000001</v>
      </c>
      <c r="K13" s="22"/>
      <c r="M13" s="20" t="s">
        <v>10</v>
      </c>
      <c r="N13" s="21">
        <v>6267.32</v>
      </c>
      <c r="O13" s="21">
        <v>8011.6059999999998</v>
      </c>
      <c r="P13" s="21">
        <v>6661.2820000000002</v>
      </c>
      <c r="Q13" s="21">
        <v>7615.3149999999996</v>
      </c>
      <c r="R13" s="21">
        <v>7773.0349999999999</v>
      </c>
      <c r="S13" s="21">
        <v>9081.1299999999992</v>
      </c>
      <c r="T13" s="21">
        <v>7795.8331659999994</v>
      </c>
      <c r="U13" s="21">
        <v>3122.1729999999998</v>
      </c>
      <c r="V13" s="21">
        <v>1249.9000000000001</v>
      </c>
      <c r="W13" s="22"/>
    </row>
    <row r="14" spans="1:23" x14ac:dyDescent="0.25">
      <c r="A14" s="20" t="s">
        <v>11</v>
      </c>
      <c r="B14" s="21">
        <v>2781</v>
      </c>
      <c r="C14" s="21">
        <v>8633</v>
      </c>
      <c r="D14" s="21">
        <v>6317.9630000000006</v>
      </c>
      <c r="E14" s="21">
        <v>5574.1459999999988</v>
      </c>
      <c r="F14" s="21">
        <v>3976.056</v>
      </c>
      <c r="G14" s="21">
        <v>8812.85</v>
      </c>
      <c r="H14" s="21">
        <v>6336.599999</v>
      </c>
      <c r="I14" s="21">
        <v>6322.4299990000009</v>
      </c>
      <c r="J14" s="21">
        <v>4577.78</v>
      </c>
      <c r="K14" s="22">
        <v>7027.1900000000005</v>
      </c>
      <c r="M14" s="20" t="s">
        <v>11</v>
      </c>
      <c r="N14" s="21">
        <v>2781</v>
      </c>
      <c r="O14" s="21">
        <v>8633</v>
      </c>
      <c r="P14" s="21">
        <v>6317.9630000000006</v>
      </c>
      <c r="Q14" s="21">
        <v>5574.1459999999988</v>
      </c>
      <c r="R14" s="21">
        <v>3976.056</v>
      </c>
      <c r="S14" s="21">
        <v>8812.85</v>
      </c>
      <c r="T14" s="21">
        <v>6336.599999</v>
      </c>
      <c r="U14" s="21">
        <v>6322.4299990000009</v>
      </c>
      <c r="V14" s="21">
        <v>4577.78</v>
      </c>
      <c r="W14" s="22">
        <v>7027.1900000000005</v>
      </c>
    </row>
    <row r="15" spans="1:23" x14ac:dyDescent="0.25">
      <c r="A15" s="20" t="s">
        <v>12</v>
      </c>
      <c r="B15" s="21">
        <v>43377.290170000015</v>
      </c>
      <c r="C15" s="21">
        <v>47163.068649999987</v>
      </c>
      <c r="D15" s="21">
        <v>39643.260949999982</v>
      </c>
      <c r="E15" s="21">
        <v>37236.931601000011</v>
      </c>
      <c r="F15" s="21">
        <v>34296.247001000003</v>
      </c>
      <c r="G15" s="21">
        <v>37423.343305999995</v>
      </c>
      <c r="H15" s="21">
        <v>24152.046508999996</v>
      </c>
      <c r="I15" s="21">
        <v>30064.575070000003</v>
      </c>
      <c r="J15" s="21">
        <v>26045.996005999994</v>
      </c>
      <c r="K15" s="22">
        <v>31071.245185</v>
      </c>
      <c r="M15" s="20" t="s">
        <v>12</v>
      </c>
      <c r="N15" s="21">
        <v>43377.290170000015</v>
      </c>
      <c r="O15" s="21">
        <v>47163.068649999987</v>
      </c>
      <c r="P15" s="21">
        <v>39643.260949999982</v>
      </c>
      <c r="Q15" s="21">
        <v>37236.931601000011</v>
      </c>
      <c r="R15" s="21">
        <v>34296.247001000003</v>
      </c>
      <c r="S15" s="21">
        <v>37423.343305999995</v>
      </c>
      <c r="T15" s="21">
        <v>24152.046508999996</v>
      </c>
      <c r="U15" s="21">
        <v>30064.575070000003</v>
      </c>
      <c r="V15" s="21">
        <v>26045.996005999994</v>
      </c>
      <c r="W15" s="22">
        <v>31071.245185</v>
      </c>
    </row>
    <row r="16" spans="1:23" x14ac:dyDescent="0.25">
      <c r="A16" s="20" t="s">
        <v>13</v>
      </c>
      <c r="B16" s="21"/>
      <c r="C16" s="21"/>
      <c r="D16" s="21"/>
      <c r="E16" s="21">
        <v>0</v>
      </c>
      <c r="F16" s="21"/>
      <c r="G16" s="21"/>
      <c r="H16" s="21"/>
      <c r="I16" s="21"/>
      <c r="J16" s="21"/>
      <c r="K16" s="22"/>
      <c r="M16" s="20" t="s">
        <v>13</v>
      </c>
      <c r="N16" s="21"/>
      <c r="O16" s="21"/>
      <c r="P16" s="21"/>
      <c r="Q16" s="21">
        <v>0</v>
      </c>
      <c r="R16" s="21"/>
      <c r="S16" s="21"/>
      <c r="T16" s="21"/>
      <c r="U16" s="21"/>
      <c r="V16" s="21"/>
      <c r="W16" s="22"/>
    </row>
    <row r="17" spans="1:26" x14ac:dyDescent="0.25">
      <c r="A17" s="20" t="s">
        <v>14</v>
      </c>
      <c r="B17" s="21"/>
      <c r="C17" s="21">
        <v>1</v>
      </c>
      <c r="D17" s="21">
        <v>3</v>
      </c>
      <c r="E17" s="21"/>
      <c r="F17" s="21"/>
      <c r="G17" s="21"/>
      <c r="H17" s="21"/>
      <c r="I17" s="21"/>
      <c r="J17" s="21"/>
      <c r="K17" s="22"/>
      <c r="M17" s="20" t="s">
        <v>14</v>
      </c>
      <c r="N17" s="21"/>
      <c r="O17" s="21">
        <v>1</v>
      </c>
      <c r="P17" s="21">
        <v>3</v>
      </c>
      <c r="Q17" s="21"/>
      <c r="R17" s="21"/>
      <c r="S17" s="21"/>
      <c r="T17" s="21"/>
      <c r="U17" s="21"/>
      <c r="V17" s="21"/>
      <c r="W17" s="22"/>
    </row>
    <row r="18" spans="1:26" x14ac:dyDescent="0.25">
      <c r="A18" s="20" t="s">
        <v>15</v>
      </c>
      <c r="B18" s="21"/>
      <c r="C18" s="21"/>
      <c r="D18" s="21"/>
      <c r="E18" s="21"/>
      <c r="F18" s="21"/>
      <c r="G18" s="21">
        <v>0.72</v>
      </c>
      <c r="H18" s="21"/>
      <c r="I18" s="21"/>
      <c r="J18" s="21"/>
      <c r="K18" s="22"/>
      <c r="M18" s="20" t="s">
        <v>15</v>
      </c>
      <c r="N18" s="21"/>
      <c r="O18" s="21"/>
      <c r="P18" s="21"/>
      <c r="Q18" s="21"/>
      <c r="R18" s="21"/>
      <c r="S18" s="21">
        <v>0.72</v>
      </c>
      <c r="T18" s="21"/>
      <c r="U18" s="21"/>
      <c r="V18" s="21"/>
      <c r="W18" s="22"/>
    </row>
    <row r="19" spans="1:26" x14ac:dyDescent="0.25">
      <c r="A19" s="20" t="s">
        <v>16</v>
      </c>
      <c r="B19" s="21">
        <v>19659</v>
      </c>
      <c r="C19" s="21">
        <v>20217.599999999999</v>
      </c>
      <c r="D19" s="21">
        <v>20398.400000000001</v>
      </c>
      <c r="E19" s="21">
        <v>24346</v>
      </c>
      <c r="F19" s="21">
        <v>26242.5</v>
      </c>
      <c r="G19" s="21">
        <v>26435</v>
      </c>
      <c r="H19" s="21">
        <v>21263.5</v>
      </c>
      <c r="I19" s="21">
        <v>29550</v>
      </c>
      <c r="J19" s="21">
        <v>22159</v>
      </c>
      <c r="K19" s="22">
        <v>25452</v>
      </c>
      <c r="M19" s="20" t="s">
        <v>16</v>
      </c>
      <c r="N19" s="21">
        <v>19659</v>
      </c>
      <c r="O19" s="21">
        <v>20217.599999999999</v>
      </c>
      <c r="P19" s="21">
        <v>20398.400000000001</v>
      </c>
      <c r="Q19" s="21">
        <v>24346</v>
      </c>
      <c r="R19" s="21">
        <v>26242.5</v>
      </c>
      <c r="S19" s="21">
        <v>26435</v>
      </c>
      <c r="T19" s="21">
        <v>21263.5</v>
      </c>
      <c r="U19" s="21">
        <v>29550</v>
      </c>
      <c r="V19" s="21">
        <v>22159</v>
      </c>
      <c r="W19" s="22">
        <v>25452</v>
      </c>
    </row>
    <row r="20" spans="1:26" x14ac:dyDescent="0.25">
      <c r="A20" s="20" t="s">
        <v>17</v>
      </c>
      <c r="B20" s="21">
        <v>1166.8028899999999</v>
      </c>
      <c r="C20" s="21">
        <v>1606.93362</v>
      </c>
      <c r="D20" s="21">
        <v>1257.38327</v>
      </c>
      <c r="E20" s="21">
        <v>1391.2574000000002</v>
      </c>
      <c r="F20" s="21">
        <v>818.38533000000007</v>
      </c>
      <c r="G20" s="21">
        <v>783.57567999999992</v>
      </c>
      <c r="H20" s="21">
        <v>286.54199999999997</v>
      </c>
      <c r="I20" s="21">
        <v>956.92700000000002</v>
      </c>
      <c r="J20" s="21">
        <v>2139.2743099999998</v>
      </c>
      <c r="K20" s="22">
        <v>1086.487014</v>
      </c>
      <c r="M20" s="20" t="s">
        <v>17</v>
      </c>
      <c r="N20" s="21">
        <v>1166.8028899999999</v>
      </c>
      <c r="O20" s="21">
        <v>1606.93362</v>
      </c>
      <c r="P20" s="21">
        <v>1257.38327</v>
      </c>
      <c r="Q20" s="21">
        <v>1391.2574000000002</v>
      </c>
      <c r="R20" s="21">
        <v>818.38533000000007</v>
      </c>
      <c r="S20" s="21">
        <v>783.57567999999992</v>
      </c>
      <c r="T20" s="21">
        <v>286.54199999999997</v>
      </c>
      <c r="U20" s="21">
        <v>956.92700000000002</v>
      </c>
      <c r="V20" s="21">
        <v>2139.2743099999998</v>
      </c>
      <c r="W20" s="22">
        <v>1086.487014</v>
      </c>
    </row>
    <row r="21" spans="1:26" x14ac:dyDescent="0.25">
      <c r="A21" s="20" t="s">
        <v>18</v>
      </c>
      <c r="B21" s="21">
        <v>5200.2619999999997</v>
      </c>
      <c r="C21" s="21">
        <v>2720.34</v>
      </c>
      <c r="D21" s="21">
        <v>3718.4470000000001</v>
      </c>
      <c r="E21" s="21">
        <v>2538.6349999999998</v>
      </c>
      <c r="F21" s="21">
        <v>2957.0439999999994</v>
      </c>
      <c r="G21" s="21">
        <v>2594.11</v>
      </c>
      <c r="H21" s="21">
        <v>1882.9489999999998</v>
      </c>
      <c r="I21" s="21">
        <v>4263.8728799999999</v>
      </c>
      <c r="J21" s="21">
        <v>2596.0146960000002</v>
      </c>
      <c r="K21" s="22"/>
      <c r="M21" s="20" t="s">
        <v>18</v>
      </c>
      <c r="N21" s="21">
        <v>5200.2619999999997</v>
      </c>
      <c r="O21" s="21">
        <v>2720.34</v>
      </c>
      <c r="P21" s="21">
        <v>3718.4470000000001</v>
      </c>
      <c r="Q21" s="21">
        <v>2538.6349999999998</v>
      </c>
      <c r="R21" s="21">
        <v>2957.0439999999994</v>
      </c>
      <c r="S21" s="21">
        <v>2594.11</v>
      </c>
      <c r="T21" s="21">
        <v>1882.9489999999998</v>
      </c>
      <c r="U21" s="21">
        <v>4263.8728799999999</v>
      </c>
      <c r="V21" s="21">
        <v>2596.0146960000002</v>
      </c>
      <c r="W21" s="22"/>
    </row>
    <row r="22" spans="1:26" x14ac:dyDescent="0.25">
      <c r="A22" s="20" t="s">
        <v>19</v>
      </c>
      <c r="B22" s="21">
        <v>8.7029999999999994</v>
      </c>
      <c r="C22" s="21">
        <v>6.2939999999999996</v>
      </c>
      <c r="D22" s="21"/>
      <c r="E22" s="21">
        <v>8.4529999999999994</v>
      </c>
      <c r="F22" s="21">
        <v>10.257999999999999</v>
      </c>
      <c r="G22" s="21">
        <v>8.3780000000000001</v>
      </c>
      <c r="H22" s="21">
        <v>6.7820999999999998</v>
      </c>
      <c r="I22" s="21">
        <v>4.3377499999999998</v>
      </c>
      <c r="J22" s="21">
        <v>0.93700000000000006</v>
      </c>
      <c r="K22" s="22">
        <v>1.2999999999999999E-2</v>
      </c>
      <c r="M22" s="20" t="s">
        <v>19</v>
      </c>
      <c r="N22" s="21">
        <v>8.7029999999999994</v>
      </c>
      <c r="O22" s="21">
        <v>6.2939999999999996</v>
      </c>
      <c r="P22" s="21"/>
      <c r="Q22" s="21">
        <v>8.4529999999999994</v>
      </c>
      <c r="R22" s="21">
        <v>10.257999999999999</v>
      </c>
      <c r="S22" s="21">
        <v>8.3780000000000001</v>
      </c>
      <c r="T22" s="21">
        <v>6.7820999999999998</v>
      </c>
      <c r="U22" s="21">
        <v>4.3377499999999998</v>
      </c>
      <c r="V22" s="21">
        <v>0.93700000000000006</v>
      </c>
      <c r="W22" s="22">
        <v>1.2999999999999999E-2</v>
      </c>
    </row>
    <row r="23" spans="1:26" x14ac:dyDescent="0.25">
      <c r="A23" s="20" t="s">
        <v>20</v>
      </c>
      <c r="B23" s="21"/>
      <c r="C23" s="21"/>
      <c r="D23" s="21"/>
      <c r="E23" s="21"/>
      <c r="F23" s="21"/>
      <c r="G23" s="21"/>
      <c r="H23" s="21">
        <v>322</v>
      </c>
      <c r="I23" s="21">
        <v>1327</v>
      </c>
      <c r="J23" s="21">
        <v>913</v>
      </c>
      <c r="K23" s="22">
        <v>378</v>
      </c>
      <c r="M23" s="20" t="s">
        <v>20</v>
      </c>
      <c r="N23" s="21"/>
      <c r="O23" s="21"/>
      <c r="P23" s="21"/>
      <c r="Q23" s="21"/>
      <c r="R23" s="21"/>
      <c r="S23" s="21"/>
      <c r="T23" s="21">
        <v>322</v>
      </c>
      <c r="U23" s="21">
        <v>1327</v>
      </c>
      <c r="V23" s="21">
        <v>913</v>
      </c>
      <c r="W23" s="22">
        <v>378</v>
      </c>
    </row>
    <row r="24" spans="1:26" x14ac:dyDescent="0.25">
      <c r="A24" s="20" t="s">
        <v>21</v>
      </c>
      <c r="B24" s="21">
        <v>13.62</v>
      </c>
      <c r="C24" s="21">
        <v>182.928</v>
      </c>
      <c r="D24" s="21">
        <v>180.61199999999999</v>
      </c>
      <c r="E24" s="21">
        <v>3.4750000000000001</v>
      </c>
      <c r="F24" s="21">
        <v>42.612000000000002</v>
      </c>
      <c r="G24" s="21">
        <v>116.214586</v>
      </c>
      <c r="H24" s="21">
        <v>164.02</v>
      </c>
      <c r="I24" s="21"/>
      <c r="J24" s="21"/>
      <c r="K24" s="22"/>
      <c r="M24" s="20" t="s">
        <v>21</v>
      </c>
      <c r="N24" s="21">
        <v>13.62</v>
      </c>
      <c r="O24" s="21">
        <v>182.928</v>
      </c>
      <c r="P24" s="21">
        <v>180.61199999999999</v>
      </c>
      <c r="Q24" s="21">
        <v>3.4750000000000001</v>
      </c>
      <c r="R24" s="21">
        <v>42.612000000000002</v>
      </c>
      <c r="S24" s="21">
        <v>116.214586</v>
      </c>
      <c r="T24" s="21">
        <v>164.02</v>
      </c>
      <c r="U24" s="21"/>
      <c r="V24" s="21"/>
      <c r="W24" s="22"/>
    </row>
    <row r="25" spans="1:26" x14ac:dyDescent="0.25">
      <c r="A25" s="20" t="s">
        <v>22</v>
      </c>
      <c r="B25" s="21">
        <v>3469.5570000000002</v>
      </c>
      <c r="C25" s="21">
        <v>3375.7819999999997</v>
      </c>
      <c r="D25" s="21">
        <v>3123.0969999999998</v>
      </c>
      <c r="E25" s="21">
        <v>3099.2950000000001</v>
      </c>
      <c r="F25" s="21">
        <v>4055.7560000000003</v>
      </c>
      <c r="G25" s="21">
        <v>2662.1480000000006</v>
      </c>
      <c r="H25" s="21">
        <v>3073.4440000000004</v>
      </c>
      <c r="I25" s="21">
        <v>4198.6689999999999</v>
      </c>
      <c r="J25" s="21">
        <v>5881.0160000000005</v>
      </c>
      <c r="K25" s="22">
        <v>6266.2780000000002</v>
      </c>
      <c r="M25" s="20" t="s">
        <v>22</v>
      </c>
      <c r="N25" s="21">
        <v>3469.5570000000002</v>
      </c>
      <c r="O25" s="21">
        <v>3375.7819999999997</v>
      </c>
      <c r="P25" s="21">
        <v>3123.0969999999998</v>
      </c>
      <c r="Q25" s="21">
        <v>3099.2950000000001</v>
      </c>
      <c r="R25" s="21">
        <v>4055.7560000000003</v>
      </c>
      <c r="S25" s="21">
        <v>2662.1480000000006</v>
      </c>
      <c r="T25" s="21">
        <v>3073.4440000000004</v>
      </c>
      <c r="U25" s="21">
        <v>4198.6689999999999</v>
      </c>
      <c r="V25" s="21">
        <v>5915.2559999999994</v>
      </c>
      <c r="W25" s="22">
        <v>5721.4319999999998</v>
      </c>
      <c r="Y25" s="1"/>
      <c r="Z25" s="1"/>
    </row>
    <row r="26" spans="1:26" x14ac:dyDescent="0.25">
      <c r="A26" s="20" t="s">
        <v>23</v>
      </c>
      <c r="B26" s="21">
        <v>47.708769999999994</v>
      </c>
      <c r="C26" s="21">
        <v>368.09899999999999</v>
      </c>
      <c r="D26" s="21">
        <v>410.75387000000001</v>
      </c>
      <c r="E26" s="21">
        <v>454.50973000000005</v>
      </c>
      <c r="F26" s="21">
        <v>506.75100000000003</v>
      </c>
      <c r="G26" s="21">
        <v>579.34308999999996</v>
      </c>
      <c r="H26" s="21">
        <v>372.81185999999997</v>
      </c>
      <c r="I26" s="21">
        <v>480.53023999999999</v>
      </c>
      <c r="J26" s="21">
        <v>732.45131000000003</v>
      </c>
      <c r="K26" s="22">
        <v>554.66920000000005</v>
      </c>
      <c r="M26" s="20" t="s">
        <v>23</v>
      </c>
      <c r="N26" s="21">
        <v>47.708769999999994</v>
      </c>
      <c r="O26" s="21">
        <v>368.09899999999999</v>
      </c>
      <c r="P26" s="21">
        <v>410.75387000000001</v>
      </c>
      <c r="Q26" s="21">
        <v>454.50973000000005</v>
      </c>
      <c r="R26" s="21">
        <v>506.75100000000003</v>
      </c>
      <c r="S26" s="21">
        <v>579.34308999999996</v>
      </c>
      <c r="T26" s="21">
        <v>372.81185999999997</v>
      </c>
      <c r="U26" s="21">
        <v>480.53023999999999</v>
      </c>
      <c r="V26" s="21">
        <v>732.45131000000003</v>
      </c>
      <c r="W26" s="22">
        <v>554.66920000000005</v>
      </c>
    </row>
    <row r="27" spans="1:26" x14ac:dyDescent="0.25">
      <c r="A27" s="20" t="s">
        <v>24</v>
      </c>
      <c r="B27" s="21">
        <v>88</v>
      </c>
      <c r="C27" s="21">
        <v>76.234000000000009</v>
      </c>
      <c r="D27" s="21">
        <v>87.936400000000006</v>
      </c>
      <c r="E27" s="21">
        <v>1.9074</v>
      </c>
      <c r="F27" s="21">
        <v>6.3557399999999999</v>
      </c>
      <c r="G27" s="21">
        <v>1731.08059</v>
      </c>
      <c r="H27" s="21">
        <v>0.65200000000000002</v>
      </c>
      <c r="I27" s="21">
        <v>0.36909999999999998</v>
      </c>
      <c r="J27" s="21">
        <v>3.968</v>
      </c>
      <c r="K27" s="22">
        <v>0.51843099999999998</v>
      </c>
      <c r="M27" s="20" t="s">
        <v>24</v>
      </c>
      <c r="N27" s="21">
        <v>88</v>
      </c>
      <c r="O27" s="21">
        <v>76.234000000000009</v>
      </c>
      <c r="P27" s="21">
        <v>87.936400000000006</v>
      </c>
      <c r="Q27" s="21">
        <v>1.9074</v>
      </c>
      <c r="R27" s="21">
        <v>6.3557399999999999</v>
      </c>
      <c r="S27" s="21">
        <v>1731.08059</v>
      </c>
      <c r="T27" s="21">
        <v>0.65200000000000002</v>
      </c>
      <c r="U27" s="21">
        <v>0.36909999999999998</v>
      </c>
      <c r="V27" s="21">
        <v>3.968</v>
      </c>
      <c r="W27" s="22">
        <v>0.51843099999999998</v>
      </c>
    </row>
    <row r="28" spans="1:26" x14ac:dyDescent="0.25">
      <c r="A28" s="20" t="s">
        <v>25</v>
      </c>
      <c r="B28" s="21">
        <v>72.421999999999997</v>
      </c>
      <c r="C28" s="21">
        <v>115</v>
      </c>
      <c r="D28" s="21">
        <v>113</v>
      </c>
      <c r="E28" s="21">
        <v>108</v>
      </c>
      <c r="F28" s="21">
        <v>228.1</v>
      </c>
      <c r="G28" s="21">
        <v>343.5</v>
      </c>
      <c r="H28" s="21">
        <v>493.4</v>
      </c>
      <c r="I28" s="21">
        <v>640.07000000000005</v>
      </c>
      <c r="J28" s="21">
        <v>844.64</v>
      </c>
      <c r="K28" s="22">
        <v>968.56999999999994</v>
      </c>
      <c r="M28" s="20" t="s">
        <v>25</v>
      </c>
      <c r="N28" s="21">
        <v>72.421999999999997</v>
      </c>
      <c r="O28" s="21">
        <v>115</v>
      </c>
      <c r="P28" s="21">
        <v>113</v>
      </c>
      <c r="Q28" s="21">
        <v>108</v>
      </c>
      <c r="R28" s="21">
        <v>228.1</v>
      </c>
      <c r="S28" s="21">
        <v>343.5</v>
      </c>
      <c r="T28" s="21">
        <v>493.4</v>
      </c>
      <c r="U28" s="21">
        <v>640.07000000000005</v>
      </c>
      <c r="V28" s="21">
        <v>844.64</v>
      </c>
      <c r="W28" s="22">
        <v>968.56999999999994</v>
      </c>
    </row>
    <row r="29" spans="1:26" x14ac:dyDescent="0.25">
      <c r="A29" s="20" t="s">
        <v>26</v>
      </c>
      <c r="B29" s="21"/>
      <c r="C29" s="21">
        <v>9.6000000000000002E-2</v>
      </c>
      <c r="D29" s="21"/>
      <c r="E29" s="21"/>
      <c r="F29" s="21"/>
      <c r="G29" s="21"/>
      <c r="H29" s="21"/>
      <c r="I29" s="21"/>
      <c r="J29" s="21"/>
      <c r="K29" s="22"/>
      <c r="M29" s="20" t="s">
        <v>26</v>
      </c>
      <c r="N29" s="21"/>
      <c r="O29" s="21">
        <v>9.6000000000000002E-2</v>
      </c>
      <c r="P29" s="21"/>
      <c r="Q29" s="21"/>
      <c r="R29" s="21"/>
      <c r="S29" s="21"/>
      <c r="T29" s="21"/>
      <c r="U29" s="21"/>
      <c r="V29" s="21"/>
      <c r="W29" s="22"/>
    </row>
    <row r="30" spans="1:26" x14ac:dyDescent="0.25">
      <c r="A30" s="20" t="s">
        <v>27</v>
      </c>
      <c r="B30" s="21">
        <v>962.58799999999997</v>
      </c>
      <c r="C30" s="21">
        <v>1281.9859999999999</v>
      </c>
      <c r="D30" s="21">
        <v>1244.1949999999999</v>
      </c>
      <c r="E30" s="21">
        <v>1033.117</v>
      </c>
      <c r="F30" s="21">
        <v>763.18499999999995</v>
      </c>
      <c r="G30" s="21">
        <v>821.11300000000006</v>
      </c>
      <c r="H30" s="21">
        <v>884.76599999999996</v>
      </c>
      <c r="I30" s="21">
        <v>608.56700000000001</v>
      </c>
      <c r="J30" s="21">
        <v>593.46500000000003</v>
      </c>
      <c r="K30" s="22">
        <v>482.55599999999998</v>
      </c>
      <c r="M30" s="20" t="s">
        <v>27</v>
      </c>
      <c r="N30" s="21">
        <v>962.58799999999997</v>
      </c>
      <c r="O30" s="21">
        <v>1281.9859999999999</v>
      </c>
      <c r="P30" s="21">
        <v>1244.1949999999999</v>
      </c>
      <c r="Q30" s="21">
        <v>1033.117</v>
      </c>
      <c r="R30" s="21">
        <v>763.18499999999995</v>
      </c>
      <c r="S30" s="21">
        <v>821.11300000000006</v>
      </c>
      <c r="T30" s="21">
        <v>884.76599999999996</v>
      </c>
      <c r="U30" s="21">
        <v>608.56700000000001</v>
      </c>
      <c r="V30" s="21">
        <v>593.46500000000003</v>
      </c>
      <c r="W30" s="22">
        <v>482.55599999999998</v>
      </c>
    </row>
    <row r="31" spans="1:26" x14ac:dyDescent="0.25">
      <c r="A31" s="20" t="s">
        <v>28</v>
      </c>
      <c r="B31" s="21">
        <v>42.2</v>
      </c>
      <c r="C31" s="21">
        <v>52.9</v>
      </c>
      <c r="D31" s="21">
        <v>53.29</v>
      </c>
      <c r="E31" s="21">
        <v>423.76900000000001</v>
      </c>
      <c r="F31" s="21">
        <v>81.762</v>
      </c>
      <c r="G31" s="21">
        <v>327.23399999999992</v>
      </c>
      <c r="H31" s="21">
        <v>255.976</v>
      </c>
      <c r="I31" s="21">
        <v>355.935</v>
      </c>
      <c r="J31" s="21">
        <v>156.233</v>
      </c>
      <c r="K31" s="22">
        <v>75.99691</v>
      </c>
      <c r="M31" s="20" t="s">
        <v>28</v>
      </c>
      <c r="N31" s="21">
        <v>42.2</v>
      </c>
      <c r="O31" s="21">
        <v>52.9</v>
      </c>
      <c r="P31" s="21">
        <v>53.29</v>
      </c>
      <c r="Q31" s="21">
        <v>423.76900000000001</v>
      </c>
      <c r="R31" s="21">
        <v>81.762</v>
      </c>
      <c r="S31" s="21">
        <v>327.23399999999992</v>
      </c>
      <c r="T31" s="21">
        <v>255.976</v>
      </c>
      <c r="U31" s="21">
        <v>355.935</v>
      </c>
      <c r="V31" s="21">
        <v>156.233</v>
      </c>
      <c r="W31" s="22">
        <v>75.99691</v>
      </c>
    </row>
    <row r="32" spans="1:26" x14ac:dyDescent="0.25">
      <c r="A32" s="20" t="s">
        <v>29</v>
      </c>
      <c r="B32" s="21">
        <v>368.880225</v>
      </c>
      <c r="C32" s="21">
        <v>373.96330600000005</v>
      </c>
      <c r="D32" s="21">
        <v>406.97236600000002</v>
      </c>
      <c r="E32" s="21">
        <v>123.345314</v>
      </c>
      <c r="F32" s="21">
        <v>350.953664</v>
      </c>
      <c r="G32" s="21">
        <v>502.50511</v>
      </c>
      <c r="H32" s="21">
        <v>156.30911700000001</v>
      </c>
      <c r="I32" s="21">
        <v>173.802097</v>
      </c>
      <c r="J32" s="21">
        <v>156.182613</v>
      </c>
      <c r="K32" s="22">
        <v>112.117222</v>
      </c>
      <c r="M32" s="20" t="s">
        <v>29</v>
      </c>
      <c r="N32" s="21">
        <v>368.880225</v>
      </c>
      <c r="O32" s="21">
        <v>373.96330600000005</v>
      </c>
      <c r="P32" s="21">
        <v>406.97236600000002</v>
      </c>
      <c r="Q32" s="21">
        <v>123.345314</v>
      </c>
      <c r="R32" s="21">
        <v>350.953664</v>
      </c>
      <c r="S32" s="21">
        <v>502.50511</v>
      </c>
      <c r="T32" s="21">
        <v>156.30911700000001</v>
      </c>
      <c r="U32" s="21">
        <v>173.802097</v>
      </c>
      <c r="V32" s="21">
        <v>156.182613</v>
      </c>
      <c r="W32" s="22">
        <v>112.117222</v>
      </c>
    </row>
    <row r="33" spans="1:25" x14ac:dyDescent="0.25">
      <c r="A33" s="20" t="s">
        <v>30</v>
      </c>
      <c r="B33" s="21">
        <v>3412.3580000000002</v>
      </c>
      <c r="C33" s="21">
        <v>6167.9639999999999</v>
      </c>
      <c r="D33" s="21">
        <v>5090.2820000000002</v>
      </c>
      <c r="E33" s="21">
        <v>6175.1810000000005</v>
      </c>
      <c r="F33" s="21">
        <v>8244.871000000001</v>
      </c>
      <c r="G33" s="21">
        <v>10376.424000000001</v>
      </c>
      <c r="H33" s="21">
        <v>9712.1580009999998</v>
      </c>
      <c r="I33" s="21">
        <v>12013.144999</v>
      </c>
      <c r="J33" s="21">
        <v>8568.4162930000002</v>
      </c>
      <c r="K33" s="22">
        <v>1421.63</v>
      </c>
      <c r="M33" s="20" t="s">
        <v>30</v>
      </c>
      <c r="N33" s="21">
        <v>3412.3580000000002</v>
      </c>
      <c r="O33" s="21">
        <v>6167.9639999999999</v>
      </c>
      <c r="P33" s="21">
        <v>5090.2820000000002</v>
      </c>
      <c r="Q33" s="21">
        <v>6175.1810000000005</v>
      </c>
      <c r="R33" s="21">
        <v>8244.871000000001</v>
      </c>
      <c r="S33" s="21">
        <v>10376.424000000001</v>
      </c>
      <c r="T33" s="21">
        <v>9712.1580009999998</v>
      </c>
      <c r="U33" s="21">
        <v>12013.144999</v>
      </c>
      <c r="V33" s="21">
        <v>8568.4162930000002</v>
      </c>
      <c r="W33" s="22">
        <v>1421.63</v>
      </c>
    </row>
    <row r="34" spans="1:25" x14ac:dyDescent="0.25">
      <c r="A34" s="20" t="s">
        <v>31</v>
      </c>
      <c r="B34" s="21">
        <v>300.7</v>
      </c>
      <c r="C34" s="21">
        <v>301.39999999999998</v>
      </c>
      <c r="D34" s="21">
        <v>266</v>
      </c>
      <c r="E34" s="21">
        <v>14.32</v>
      </c>
      <c r="F34" s="21">
        <v>16.779</v>
      </c>
      <c r="G34" s="21">
        <v>12.984999999999999</v>
      </c>
      <c r="H34" s="21">
        <v>14.8855</v>
      </c>
      <c r="I34" s="21">
        <v>23.7362</v>
      </c>
      <c r="J34" s="21"/>
      <c r="K34" s="22">
        <v>89.9</v>
      </c>
      <c r="M34" s="20" t="s">
        <v>31</v>
      </c>
      <c r="N34" s="21">
        <v>300.7</v>
      </c>
      <c r="O34" s="21">
        <v>301.39999999999998</v>
      </c>
      <c r="P34" s="21">
        <v>266</v>
      </c>
      <c r="Q34" s="21">
        <v>14.32</v>
      </c>
      <c r="R34" s="21">
        <v>16.779</v>
      </c>
      <c r="S34" s="21">
        <v>12.984999999999999</v>
      </c>
      <c r="T34" s="21">
        <v>14.8855</v>
      </c>
      <c r="U34" s="21">
        <v>23.7362</v>
      </c>
      <c r="V34" s="21">
        <v>24.004999999999999</v>
      </c>
      <c r="W34" s="22">
        <v>89.9</v>
      </c>
      <c r="Y34" s="1"/>
    </row>
    <row r="35" spans="1:25" x14ac:dyDescent="0.25">
      <c r="A35" s="20" t="s">
        <v>32</v>
      </c>
      <c r="B35" s="21">
        <v>1883.15</v>
      </c>
      <c r="C35" s="21">
        <v>6850.0387999999994</v>
      </c>
      <c r="D35" s="21">
        <v>3956.9247750000004</v>
      </c>
      <c r="E35" s="21">
        <v>5029.2460000000001</v>
      </c>
      <c r="F35" s="21">
        <v>8160.6110000000008</v>
      </c>
      <c r="G35" s="21">
        <v>8177.3519610000003</v>
      </c>
      <c r="H35" s="21">
        <v>8227.6165710000005</v>
      </c>
      <c r="I35" s="21">
        <v>9407.2439670000003</v>
      </c>
      <c r="J35" s="21">
        <v>1486.895</v>
      </c>
      <c r="K35" s="22">
        <v>15164.492928</v>
      </c>
      <c r="M35" s="20" t="s">
        <v>32</v>
      </c>
      <c r="N35" s="21">
        <v>1883.15</v>
      </c>
      <c r="O35" s="21">
        <v>6850.0387999999994</v>
      </c>
      <c r="P35" s="21">
        <v>3956.9247750000004</v>
      </c>
      <c r="Q35" s="21">
        <v>5029.2460000000001</v>
      </c>
      <c r="R35" s="21">
        <v>8160.6110000000008</v>
      </c>
      <c r="S35" s="21">
        <v>8177.3519610000003</v>
      </c>
      <c r="T35" s="21">
        <v>8227.6165710000005</v>
      </c>
      <c r="U35" s="21">
        <v>9407.2439670000003</v>
      </c>
      <c r="V35" s="21">
        <v>17027.174999999999</v>
      </c>
      <c r="W35" s="22">
        <v>15164.492928</v>
      </c>
      <c r="Y35" s="1"/>
    </row>
    <row r="36" spans="1:25" x14ac:dyDescent="0.25">
      <c r="A36" s="20" t="s">
        <v>33</v>
      </c>
      <c r="B36" s="21">
        <v>925.43529000000001</v>
      </c>
      <c r="C36" s="21">
        <v>706.11108000000002</v>
      </c>
      <c r="D36" s="21">
        <v>386.88090999999997</v>
      </c>
      <c r="E36" s="21">
        <v>389.31687999999997</v>
      </c>
      <c r="F36" s="21">
        <v>551.08571000000006</v>
      </c>
      <c r="G36" s="21">
        <v>700.12572</v>
      </c>
      <c r="H36" s="21">
        <v>398.285213</v>
      </c>
      <c r="I36" s="21">
        <v>1017.70912</v>
      </c>
      <c r="J36" s="21">
        <v>1746.287084</v>
      </c>
      <c r="K36" s="22">
        <v>1012.5511899999999</v>
      </c>
      <c r="M36" s="20" t="s">
        <v>33</v>
      </c>
      <c r="N36" s="21">
        <v>925.43529000000001</v>
      </c>
      <c r="O36" s="21">
        <v>706.11108000000002</v>
      </c>
      <c r="P36" s="21">
        <v>386.88090999999997</v>
      </c>
      <c r="Q36" s="21">
        <v>389.31687999999997</v>
      </c>
      <c r="R36" s="21">
        <v>551.08571000000006</v>
      </c>
      <c r="S36" s="21">
        <v>700.12572</v>
      </c>
      <c r="T36" s="21">
        <v>398.285213</v>
      </c>
      <c r="U36" s="21">
        <v>1017.70912</v>
      </c>
      <c r="V36" s="21">
        <v>1746.287084</v>
      </c>
      <c r="W36" s="22">
        <v>1012.5511899999999</v>
      </c>
    </row>
    <row r="37" spans="1:25" x14ac:dyDescent="0.25">
      <c r="A37" s="20" t="s">
        <v>34</v>
      </c>
      <c r="B37" s="21">
        <v>152.7724</v>
      </c>
      <c r="C37" s="21">
        <v>433.875</v>
      </c>
      <c r="D37" s="21">
        <v>771.58299999999997</v>
      </c>
      <c r="E37" s="21">
        <v>373.30650000000003</v>
      </c>
      <c r="F37" s="21">
        <v>104.63777</v>
      </c>
      <c r="G37" s="21">
        <v>225.84399999999999</v>
      </c>
      <c r="H37" s="21">
        <v>3.4683000000000002</v>
      </c>
      <c r="I37" s="21">
        <v>105.72499999999999</v>
      </c>
      <c r="J37" s="21">
        <v>4.9623799999999996</v>
      </c>
      <c r="K37" s="22">
        <v>96.24499999999999</v>
      </c>
      <c r="M37" s="20" t="s">
        <v>34</v>
      </c>
      <c r="N37" s="21">
        <v>152.7724</v>
      </c>
      <c r="O37" s="21">
        <v>433.875</v>
      </c>
      <c r="P37" s="21">
        <v>771.58299999999997</v>
      </c>
      <c r="Q37" s="21">
        <v>373.30650000000003</v>
      </c>
      <c r="R37" s="21">
        <v>104.63777</v>
      </c>
      <c r="S37" s="21">
        <v>225.84399999999999</v>
      </c>
      <c r="T37" s="21">
        <v>3.4683000000000002</v>
      </c>
      <c r="U37" s="21">
        <v>105.72499999999999</v>
      </c>
      <c r="V37" s="21">
        <v>4.9623799999999996</v>
      </c>
      <c r="W37" s="22">
        <v>96.24499999999999</v>
      </c>
    </row>
    <row r="38" spans="1:25" x14ac:dyDescent="0.25">
      <c r="A38" s="20" t="s">
        <v>35</v>
      </c>
      <c r="B38" s="21"/>
      <c r="C38" s="21"/>
      <c r="D38" s="21"/>
      <c r="E38" s="21"/>
      <c r="F38" s="21"/>
      <c r="G38" s="21"/>
      <c r="H38" s="21"/>
      <c r="I38" s="21"/>
      <c r="J38" s="21">
        <v>309.50599999999997</v>
      </c>
      <c r="K38" s="22">
        <v>1297.43</v>
      </c>
      <c r="M38" s="20" t="s">
        <v>35</v>
      </c>
      <c r="N38" s="21"/>
      <c r="O38" s="21"/>
      <c r="P38" s="21"/>
      <c r="Q38" s="21"/>
      <c r="R38" s="21"/>
      <c r="S38" s="21"/>
      <c r="T38" s="21"/>
      <c r="U38" s="21"/>
      <c r="V38" s="21">
        <v>309.50599999999997</v>
      </c>
      <c r="W38" s="22">
        <v>1297.43</v>
      </c>
    </row>
    <row r="39" spans="1:25" x14ac:dyDescent="0.25">
      <c r="A39" s="20" t="s">
        <v>36</v>
      </c>
      <c r="B39" s="21">
        <v>1179.4284</v>
      </c>
      <c r="C39" s="21">
        <v>1056.902282</v>
      </c>
      <c r="D39" s="21">
        <v>889.90536999999995</v>
      </c>
      <c r="E39" s="21">
        <v>1214.066501</v>
      </c>
      <c r="F39" s="21">
        <v>981.58719499999995</v>
      </c>
      <c r="G39" s="21">
        <v>973.28734599999996</v>
      </c>
      <c r="H39" s="21">
        <v>1243.919533</v>
      </c>
      <c r="I39" s="21">
        <v>1080.1863450000001</v>
      </c>
      <c r="J39" s="21">
        <v>1169.1082279999998</v>
      </c>
      <c r="K39" s="22">
        <v>1040.5690460000001</v>
      </c>
      <c r="M39" s="20" t="s">
        <v>36</v>
      </c>
      <c r="N39" s="21">
        <v>1179.4284</v>
      </c>
      <c r="O39" s="21">
        <v>1056.902282</v>
      </c>
      <c r="P39" s="21">
        <v>889.90536999999995</v>
      </c>
      <c r="Q39" s="21">
        <v>1214.066501</v>
      </c>
      <c r="R39" s="21">
        <v>981.58719499999995</v>
      </c>
      <c r="S39" s="21">
        <v>973.28734599999996</v>
      </c>
      <c r="T39" s="21">
        <v>1243.919533</v>
      </c>
      <c r="U39" s="21">
        <v>1080.1863450000001</v>
      </c>
      <c r="V39" s="21">
        <v>1169.1082279999998</v>
      </c>
      <c r="W39" s="22">
        <v>1040.5690460000001</v>
      </c>
    </row>
    <row r="40" spans="1:25" x14ac:dyDescent="0.25">
      <c r="A40" s="20" t="s">
        <v>37</v>
      </c>
      <c r="B40" s="21">
        <v>193.06739999999999</v>
      </c>
      <c r="C40" s="21">
        <v>190.33</v>
      </c>
      <c r="D40" s="21">
        <v>245.79679999999999</v>
      </c>
      <c r="E40" s="21">
        <v>230.73399999999998</v>
      </c>
      <c r="F40" s="21">
        <v>359.86919999999998</v>
      </c>
      <c r="G40" s="21">
        <v>139.67652000000004</v>
      </c>
      <c r="H40" s="21">
        <v>158.45410900000002</v>
      </c>
      <c r="I40" s="21">
        <v>132.8629</v>
      </c>
      <c r="J40" s="21">
        <v>140.02758</v>
      </c>
      <c r="K40" s="22">
        <v>154.42531399999999</v>
      </c>
      <c r="M40" s="20" t="s">
        <v>37</v>
      </c>
      <c r="N40" s="21">
        <v>193.06739999999999</v>
      </c>
      <c r="O40" s="21">
        <v>190.33</v>
      </c>
      <c r="P40" s="21">
        <v>245.79679999999999</v>
      </c>
      <c r="Q40" s="21">
        <v>230.73399999999998</v>
      </c>
      <c r="R40" s="21">
        <v>359.86919999999998</v>
      </c>
      <c r="S40" s="21">
        <v>139.67652000000004</v>
      </c>
      <c r="T40" s="21">
        <v>158.45410900000002</v>
      </c>
      <c r="U40" s="21">
        <v>132.8629</v>
      </c>
      <c r="V40" s="21">
        <v>140.02758</v>
      </c>
      <c r="W40" s="22">
        <v>154.42531399999999</v>
      </c>
    </row>
    <row r="41" spans="1:25" x14ac:dyDescent="0.25">
      <c r="A41" s="20" t="s">
        <v>38</v>
      </c>
      <c r="B41" s="21">
        <v>2797.9040000000005</v>
      </c>
      <c r="C41" s="21">
        <v>4103.8879999999999</v>
      </c>
      <c r="D41" s="21">
        <v>4444.1070000000009</v>
      </c>
      <c r="E41" s="21">
        <v>2720.4309999999996</v>
      </c>
      <c r="F41" s="21">
        <v>2625.1749999999997</v>
      </c>
      <c r="G41" s="21">
        <v>3661.9290000000001</v>
      </c>
      <c r="H41" s="21">
        <v>3960.39</v>
      </c>
      <c r="I41" s="21">
        <v>7755.9369999999999</v>
      </c>
      <c r="J41" s="21">
        <v>3093.4080000000004</v>
      </c>
      <c r="K41" s="22">
        <v>3047.9490000000001</v>
      </c>
      <c r="M41" s="20" t="s">
        <v>38</v>
      </c>
      <c r="N41" s="21">
        <v>2797.9040000000005</v>
      </c>
      <c r="O41" s="21">
        <v>4103.8879999999999</v>
      </c>
      <c r="P41" s="21">
        <v>4444.1070000000009</v>
      </c>
      <c r="Q41" s="21">
        <v>2720.4309999999996</v>
      </c>
      <c r="R41" s="21">
        <v>2625.1749999999997</v>
      </c>
      <c r="S41" s="21">
        <v>3661.9290000000001</v>
      </c>
      <c r="T41" s="21">
        <v>3960.39</v>
      </c>
      <c r="U41" s="21">
        <v>7755.9369999999999</v>
      </c>
      <c r="V41" s="21">
        <v>3093.4080000000004</v>
      </c>
      <c r="W41" s="22">
        <v>3047.9490000000001</v>
      </c>
    </row>
    <row r="42" spans="1:25" x14ac:dyDescent="0.25">
      <c r="A42" s="29" t="s">
        <v>39</v>
      </c>
      <c r="B42" s="21">
        <v>3130.0645290000002</v>
      </c>
      <c r="C42" s="21">
        <v>4220.8098529999997</v>
      </c>
      <c r="D42" s="21">
        <v>5109.9295830000001</v>
      </c>
      <c r="E42" s="21">
        <v>2783.640664</v>
      </c>
      <c r="F42" s="21">
        <v>2098.8537839999999</v>
      </c>
      <c r="G42" s="21">
        <v>1949.448067</v>
      </c>
      <c r="H42" s="21">
        <v>1977.80079</v>
      </c>
      <c r="I42" s="21">
        <v>3171.9328409999998</v>
      </c>
      <c r="J42" s="21">
        <v>3485.8538450000001</v>
      </c>
      <c r="K42" s="22">
        <v>2865.3087439999999</v>
      </c>
      <c r="M42" s="29" t="s">
        <v>39</v>
      </c>
      <c r="N42" s="21">
        <v>3130.0645290000002</v>
      </c>
      <c r="O42" s="21">
        <v>4220.8098529999997</v>
      </c>
      <c r="P42" s="21">
        <v>5109.9295830000001</v>
      </c>
      <c r="Q42" s="21">
        <v>2783.640664</v>
      </c>
      <c r="R42" s="21">
        <v>2098.8537839999999</v>
      </c>
      <c r="S42" s="21">
        <v>1949.448067</v>
      </c>
      <c r="T42" s="21">
        <v>1977.80079</v>
      </c>
      <c r="U42" s="21">
        <v>3171.9328409999998</v>
      </c>
      <c r="V42" s="21">
        <v>3485.8538450000001</v>
      </c>
      <c r="W42" s="22">
        <v>2865.3087439999999</v>
      </c>
    </row>
    <row r="43" spans="1:25" ht="15.75" thickBot="1" x14ac:dyDescent="0.3">
      <c r="A43" s="28" t="s">
        <v>40</v>
      </c>
      <c r="B43" s="23">
        <v>128220.120091</v>
      </c>
      <c r="C43" s="23">
        <v>149756.50164</v>
      </c>
      <c r="D43" s="23">
        <v>135103.32454</v>
      </c>
      <c r="E43" s="23">
        <v>135396.97431500003</v>
      </c>
      <c r="F43" s="23">
        <v>135975.27990999998</v>
      </c>
      <c r="G43" s="23">
        <v>153379.22346000001</v>
      </c>
      <c r="H43" s="23">
        <v>120254.57692899997</v>
      </c>
      <c r="I43" s="23">
        <v>148566.56210400001</v>
      </c>
      <c r="J43" s="23">
        <v>122142.84347899996</v>
      </c>
      <c r="K43" s="24">
        <v>138836.210356</v>
      </c>
      <c r="M43" s="30" t="s">
        <v>40</v>
      </c>
      <c r="N43" s="31">
        <v>128220.120091</v>
      </c>
      <c r="O43" s="31">
        <v>149756.50164</v>
      </c>
      <c r="P43" s="31">
        <v>135103.32454</v>
      </c>
      <c r="Q43" s="31">
        <v>135396.97431500003</v>
      </c>
      <c r="R43" s="31">
        <v>135975.27990999998</v>
      </c>
      <c r="S43" s="31">
        <v>153379.22346000001</v>
      </c>
      <c r="T43" s="31">
        <v>120254.57692899997</v>
      </c>
      <c r="U43" s="31">
        <v>148566.56210400001</v>
      </c>
      <c r="V43" s="31">
        <v>137741.36847899997</v>
      </c>
      <c r="W43" s="32">
        <v>138291.36435600001</v>
      </c>
    </row>
  </sheetData>
  <mergeCells count="1">
    <mergeCell ref="A1:K1"/>
  </mergeCells>
  <conditionalFormatting sqref="N3:W42">
    <cfRule type="expression" dxfId="0" priority="1">
      <formula>N3&lt;&gt;B3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GTM-EU Proposals</vt:lpstr>
      <vt:lpstr>GTM-Best</vt:lpstr>
      <vt:lpstr>GTM-Fixed</vt:lpstr>
      <vt:lpstr>EU-Best</vt:lpstr>
      <vt:lpstr>EU-Fixed</vt:lpstr>
      <vt:lpstr>Diff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Parrilla</dc:creator>
  <cp:lastModifiedBy>Alberto Parrilla</cp:lastModifiedBy>
  <dcterms:created xsi:type="dcterms:W3CDTF">2026-05-05T14:52:34Z</dcterms:created>
  <dcterms:modified xsi:type="dcterms:W3CDTF">2026-09-30T13:20:47Z</dcterms:modified>
</cp:coreProperties>
</file>