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xr:revisionPtr revIDLastSave="0" documentId="8_{0ABE80E6-4BA9-485F-B61A-178D99A80C22}" xr6:coauthVersionLast="47" xr6:coauthVersionMax="47" xr10:uidLastSave="{00000000-0000-0000-0000-000000000000}"/>
  <bookViews>
    <workbookView xWindow="-108" yWindow="-108" windowWidth="23256" windowHeight="13896" xr2:uid="{00B046B8-F272-44FE-96D2-6AB83539399A}"/>
  </bookViews>
  <sheets>
    <sheet name="TABLA 3" sheetId="1" r:id="rId1"/>
    <sheet name="TABLA 4" sheetId="2" r:id="rId2"/>
  </sheets>
  <externalReferences>
    <externalReference r:id="rId3"/>
  </externalReferences>
  <definedNames>
    <definedName name="_xlnm.Print_Area" localSheetId="1">'TABLA 4'!$A$1:$K$21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M72" i="1"/>
  <c r="H72" i="1"/>
  <c r="E72" i="1"/>
  <c r="D72" i="1"/>
  <c r="C72" i="1"/>
  <c r="B72" i="1"/>
  <c r="M71" i="1"/>
  <c r="E71" i="1"/>
  <c r="D71" i="1"/>
  <c r="C71" i="1"/>
  <c r="B71" i="1"/>
  <c r="M70" i="1"/>
  <c r="H70" i="1"/>
  <c r="E70" i="1"/>
  <c r="I70" i="1" s="1"/>
  <c r="D70" i="1"/>
  <c r="C70" i="1"/>
  <c r="B70" i="1"/>
  <c r="M69" i="1"/>
  <c r="H69" i="1"/>
  <c r="E69" i="1"/>
  <c r="I69" i="1" s="1"/>
  <c r="D69" i="1"/>
  <c r="C69" i="1"/>
  <c r="B69" i="1"/>
  <c r="M68" i="1"/>
  <c r="I68" i="1"/>
  <c r="H68" i="1"/>
  <c r="E68" i="1"/>
  <c r="D68" i="1"/>
  <c r="C68" i="1"/>
  <c r="B68" i="1"/>
  <c r="M67" i="1"/>
  <c r="H67" i="1"/>
  <c r="E67" i="1"/>
  <c r="D67" i="1"/>
  <c r="C67" i="1"/>
  <c r="B67" i="1"/>
  <c r="M66" i="1"/>
  <c r="E66" i="1"/>
  <c r="D66" i="1"/>
  <c r="C66" i="1"/>
  <c r="B66" i="1"/>
  <c r="M65" i="1"/>
  <c r="H65" i="1"/>
  <c r="E65" i="1"/>
  <c r="I65" i="1" s="1"/>
  <c r="D65" i="1"/>
  <c r="C65" i="1"/>
  <c r="B65" i="1"/>
  <c r="M64" i="1"/>
  <c r="H64" i="1"/>
  <c r="E64" i="1"/>
  <c r="D64" i="1"/>
  <c r="C64" i="1"/>
  <c r="B64" i="1"/>
  <c r="M63" i="1"/>
  <c r="H63" i="1"/>
  <c r="I63" i="1" s="1"/>
  <c r="E63" i="1"/>
  <c r="D63" i="1"/>
  <c r="C63" i="1"/>
  <c r="B63" i="1"/>
  <c r="M62" i="1"/>
  <c r="H62" i="1"/>
  <c r="E62" i="1"/>
  <c r="I62" i="1" s="1"/>
  <c r="D62" i="1"/>
  <c r="C62" i="1"/>
  <c r="B62" i="1"/>
  <c r="M61" i="1"/>
  <c r="E61" i="1"/>
  <c r="D61" i="1"/>
  <c r="C61" i="1"/>
  <c r="B61" i="1"/>
  <c r="M60" i="1"/>
  <c r="H60" i="1"/>
  <c r="E60" i="1"/>
  <c r="I60" i="1" s="1"/>
  <c r="D60" i="1"/>
  <c r="C60" i="1"/>
  <c r="B60" i="1"/>
  <c r="M59" i="1"/>
  <c r="H59" i="1"/>
  <c r="E59" i="1"/>
  <c r="I59" i="1" s="1"/>
  <c r="D59" i="1"/>
  <c r="C59" i="1"/>
  <c r="B59" i="1"/>
  <c r="M58" i="1"/>
  <c r="H58" i="1"/>
  <c r="I58" i="1" s="1"/>
  <c r="E58" i="1"/>
  <c r="D58" i="1"/>
  <c r="C58" i="1"/>
  <c r="B58" i="1"/>
  <c r="M57" i="1"/>
  <c r="H57" i="1"/>
  <c r="E57" i="1"/>
  <c r="D57" i="1"/>
  <c r="C57" i="1"/>
  <c r="B57" i="1"/>
  <c r="M56" i="1"/>
  <c r="E56" i="1"/>
  <c r="D56" i="1"/>
  <c r="C56" i="1"/>
  <c r="B56" i="1"/>
  <c r="M55" i="1"/>
  <c r="H55" i="1"/>
  <c r="E55" i="1"/>
  <c r="I55" i="1" s="1"/>
  <c r="D55" i="1"/>
  <c r="C55" i="1"/>
  <c r="B55" i="1"/>
  <c r="M54" i="1"/>
  <c r="H54" i="1"/>
  <c r="E54" i="1"/>
  <c r="I54" i="1" s="1"/>
  <c r="D54" i="1"/>
  <c r="C54" i="1"/>
  <c r="B54" i="1"/>
  <c r="M53" i="1"/>
  <c r="H53" i="1"/>
  <c r="E53" i="1"/>
  <c r="D53" i="1"/>
  <c r="C53" i="1"/>
  <c r="B53" i="1"/>
  <c r="M52" i="1"/>
  <c r="H52" i="1"/>
  <c r="E52" i="1"/>
  <c r="I52" i="1" s="1"/>
  <c r="D52" i="1"/>
  <c r="C52" i="1"/>
  <c r="B52" i="1"/>
  <c r="M51" i="1"/>
  <c r="E51" i="1"/>
  <c r="D51" i="1"/>
  <c r="C51" i="1"/>
  <c r="B51" i="1"/>
  <c r="M50" i="1"/>
  <c r="H50" i="1"/>
  <c r="E50" i="1"/>
  <c r="I50" i="1" s="1"/>
  <c r="D50" i="1"/>
  <c r="C50" i="1"/>
  <c r="B50" i="1"/>
  <c r="M49" i="1"/>
  <c r="H49" i="1"/>
  <c r="E49" i="1"/>
  <c r="D49" i="1"/>
  <c r="C49" i="1"/>
  <c r="B49" i="1"/>
  <c r="M48" i="1"/>
  <c r="I48" i="1"/>
  <c r="H48" i="1"/>
  <c r="E48" i="1"/>
  <c r="D48" i="1"/>
  <c r="C48" i="1"/>
  <c r="B48" i="1"/>
  <c r="M47" i="1"/>
  <c r="H47" i="1"/>
  <c r="E47" i="1"/>
  <c r="I47" i="1" s="1"/>
  <c r="D47" i="1"/>
  <c r="C47" i="1"/>
  <c r="B47" i="1"/>
  <c r="M46" i="1"/>
  <c r="E46" i="1"/>
  <c r="D46" i="1"/>
  <c r="C46" i="1"/>
  <c r="B46" i="1"/>
  <c r="M45" i="1"/>
  <c r="H45" i="1"/>
  <c r="E45" i="1"/>
  <c r="I45" i="1" s="1"/>
  <c r="D45" i="1"/>
  <c r="C45" i="1"/>
  <c r="B45" i="1"/>
  <c r="M44" i="1"/>
  <c r="H44" i="1"/>
  <c r="E44" i="1"/>
  <c r="I44" i="1" s="1"/>
  <c r="D44" i="1"/>
  <c r="C44" i="1"/>
  <c r="B44" i="1"/>
  <c r="M43" i="1"/>
  <c r="I43" i="1"/>
  <c r="H43" i="1"/>
  <c r="E43" i="1"/>
  <c r="D43" i="1"/>
  <c r="C43" i="1"/>
  <c r="B43" i="1"/>
  <c r="M42" i="1"/>
  <c r="H42" i="1"/>
  <c r="E42" i="1"/>
  <c r="I42" i="1" s="1"/>
  <c r="D42" i="1"/>
  <c r="C42" i="1"/>
  <c r="B42" i="1"/>
  <c r="M41" i="1"/>
  <c r="E41" i="1"/>
  <c r="D41" i="1"/>
  <c r="C41" i="1"/>
  <c r="B41" i="1"/>
  <c r="M40" i="1"/>
  <c r="H40" i="1"/>
  <c r="E40" i="1"/>
  <c r="I40" i="1" s="1"/>
  <c r="D40" i="1"/>
  <c r="C40" i="1"/>
  <c r="B40" i="1"/>
  <c r="M39" i="1"/>
  <c r="H39" i="1"/>
  <c r="E39" i="1"/>
  <c r="I39" i="1" s="1"/>
  <c r="D39" i="1"/>
  <c r="C39" i="1"/>
  <c r="B39" i="1"/>
  <c r="M38" i="1"/>
  <c r="H38" i="1"/>
  <c r="E38" i="1"/>
  <c r="D38" i="1"/>
  <c r="C38" i="1"/>
  <c r="B38" i="1"/>
  <c r="M37" i="1"/>
  <c r="H37" i="1"/>
  <c r="E37" i="1"/>
  <c r="I37" i="1" s="1"/>
  <c r="D37" i="1"/>
  <c r="C37" i="1"/>
  <c r="B37" i="1"/>
  <c r="M36" i="1"/>
  <c r="E36" i="1"/>
  <c r="D36" i="1"/>
  <c r="C36" i="1"/>
  <c r="B36" i="1"/>
  <c r="M35" i="1"/>
  <c r="H35" i="1"/>
  <c r="E35" i="1"/>
  <c r="I35" i="1" s="1"/>
  <c r="D35" i="1"/>
  <c r="C35" i="1"/>
  <c r="B35" i="1"/>
  <c r="M34" i="1"/>
  <c r="H34" i="1"/>
  <c r="E34" i="1"/>
  <c r="I34" i="1" s="1"/>
  <c r="D34" i="1"/>
  <c r="C34" i="1"/>
  <c r="B34" i="1"/>
  <c r="M33" i="1"/>
  <c r="H33" i="1"/>
  <c r="E33" i="1"/>
  <c r="D33" i="1"/>
  <c r="C33" i="1"/>
  <c r="B33" i="1"/>
  <c r="M32" i="1"/>
  <c r="H32" i="1"/>
  <c r="E32" i="1"/>
  <c r="D32" i="1"/>
  <c r="C32" i="1"/>
  <c r="B32" i="1"/>
  <c r="M31" i="1"/>
  <c r="E31" i="1"/>
  <c r="D31" i="1"/>
  <c r="C31" i="1"/>
  <c r="B31" i="1"/>
  <c r="M30" i="1"/>
  <c r="H30" i="1"/>
  <c r="E30" i="1"/>
  <c r="I30" i="1" s="1"/>
  <c r="D30" i="1"/>
  <c r="C30" i="1"/>
  <c r="B30" i="1"/>
  <c r="M29" i="1"/>
  <c r="H29" i="1"/>
  <c r="E29" i="1"/>
  <c r="D29" i="1"/>
  <c r="C29" i="1"/>
  <c r="B29" i="1"/>
  <c r="M28" i="1"/>
  <c r="I28" i="1"/>
  <c r="H28" i="1"/>
  <c r="E28" i="1"/>
  <c r="D28" i="1"/>
  <c r="C28" i="1"/>
  <c r="B28" i="1"/>
  <c r="M27" i="1"/>
  <c r="H27" i="1"/>
  <c r="E27" i="1"/>
  <c r="I27" i="1" s="1"/>
  <c r="D27" i="1"/>
  <c r="C27" i="1"/>
  <c r="B27" i="1"/>
  <c r="M26" i="1"/>
  <c r="E26" i="1"/>
  <c r="D26" i="1"/>
  <c r="C26" i="1"/>
  <c r="B26" i="1"/>
  <c r="M25" i="1"/>
  <c r="H25" i="1"/>
  <c r="E25" i="1"/>
  <c r="I25" i="1" s="1"/>
  <c r="D25" i="1"/>
  <c r="C25" i="1"/>
  <c r="B25" i="1"/>
  <c r="M24" i="1"/>
  <c r="H24" i="1"/>
  <c r="E24" i="1"/>
  <c r="I24" i="1" s="1"/>
  <c r="D24" i="1"/>
  <c r="C24" i="1"/>
  <c r="B24" i="1"/>
  <c r="M23" i="1"/>
  <c r="H23" i="1"/>
  <c r="E23" i="1"/>
  <c r="I23" i="1" s="1"/>
  <c r="D23" i="1"/>
  <c r="C23" i="1"/>
  <c r="B23" i="1"/>
  <c r="M22" i="1"/>
  <c r="H22" i="1"/>
  <c r="E22" i="1"/>
  <c r="I22" i="1" s="1"/>
  <c r="D22" i="1"/>
  <c r="C22" i="1"/>
  <c r="B22" i="1"/>
  <c r="M21" i="1"/>
  <c r="E21" i="1"/>
  <c r="D21" i="1"/>
  <c r="C21" i="1"/>
  <c r="B21" i="1"/>
  <c r="M20" i="1"/>
  <c r="H20" i="1"/>
  <c r="E20" i="1"/>
  <c r="I20" i="1" s="1"/>
  <c r="D20" i="1"/>
  <c r="C20" i="1"/>
  <c r="B20" i="1"/>
  <c r="M19" i="1"/>
  <c r="H19" i="1"/>
  <c r="E19" i="1"/>
  <c r="I19" i="1" s="1"/>
  <c r="D19" i="1"/>
  <c r="C19" i="1"/>
  <c r="B19" i="1"/>
  <c r="M18" i="1"/>
  <c r="H18" i="1"/>
  <c r="E18" i="1"/>
  <c r="I18" i="1" s="1"/>
  <c r="D18" i="1"/>
  <c r="C18" i="1"/>
  <c r="B18" i="1"/>
  <c r="K11" i="1"/>
  <c r="H71" i="1" s="1"/>
  <c r="I71" i="1" s="1"/>
  <c r="L8" i="1"/>
  <c r="L6" i="1"/>
  <c r="L4" i="1"/>
  <c r="F60" i="1" l="1"/>
  <c r="F30" i="1"/>
  <c r="F20" i="1"/>
  <c r="F55" i="1"/>
  <c r="G20" i="1"/>
  <c r="I53" i="1"/>
  <c r="F56" i="1"/>
  <c r="G61" i="1"/>
  <c r="F71" i="1"/>
  <c r="G46" i="1"/>
  <c r="F72" i="1"/>
  <c r="D12" i="2"/>
  <c r="G40" i="1" s="1"/>
  <c r="C12" i="2"/>
  <c r="G12" i="2" s="1"/>
  <c r="K12" i="2" s="1"/>
  <c r="E10" i="2"/>
  <c r="F23" i="1" s="1"/>
  <c r="I38" i="1"/>
  <c r="I33" i="1"/>
  <c r="F64" i="1"/>
  <c r="G72" i="1"/>
  <c r="F69" i="1"/>
  <c r="F26" i="1"/>
  <c r="F59" i="1"/>
  <c r="G64" i="1"/>
  <c r="E9" i="2"/>
  <c r="F51" i="1" s="1"/>
  <c r="G31" i="1"/>
  <c r="F67" i="1"/>
  <c r="F62" i="1"/>
  <c r="F57" i="1"/>
  <c r="G57" i="1"/>
  <c r="F47" i="1"/>
  <c r="C10" i="2"/>
  <c r="G10" i="2" s="1"/>
  <c r="F29" i="1"/>
  <c r="D10" i="2"/>
  <c r="G67" i="1" s="1"/>
  <c r="G29" i="1"/>
  <c r="E12" i="2"/>
  <c r="G65" i="1"/>
  <c r="G60" i="1"/>
  <c r="G27" i="1"/>
  <c r="G37" i="1"/>
  <c r="I32" i="1"/>
  <c r="I57" i="1"/>
  <c r="I67" i="1"/>
  <c r="I72" i="1"/>
  <c r="C11" i="2"/>
  <c r="G11" i="2" s="1"/>
  <c r="K11" i="2" s="1"/>
  <c r="G39" i="1"/>
  <c r="G54" i="1"/>
  <c r="I49" i="1"/>
  <c r="I64" i="1"/>
  <c r="C9" i="2"/>
  <c r="C13" i="2" s="1"/>
  <c r="G42" i="1"/>
  <c r="G47" i="1"/>
  <c r="G34" i="1"/>
  <c r="D11" i="2"/>
  <c r="G52" i="1" s="1"/>
  <c r="I29" i="1"/>
  <c r="D9" i="2"/>
  <c r="G44" i="1" s="1"/>
  <c r="E11" i="2"/>
  <c r="F22" i="1" s="1"/>
  <c r="H21" i="1"/>
  <c r="H11" i="2" s="1"/>
  <c r="H26" i="1"/>
  <c r="H10" i="2" s="1"/>
  <c r="H31" i="1"/>
  <c r="H36" i="1"/>
  <c r="H41" i="1"/>
  <c r="H46" i="1"/>
  <c r="H51" i="1"/>
  <c r="H56" i="1"/>
  <c r="H61" i="1"/>
  <c r="H66" i="1"/>
  <c r="G26" i="1" l="1"/>
  <c r="F53" i="1"/>
  <c r="F40" i="1"/>
  <c r="F31" i="1"/>
  <c r="G56" i="1"/>
  <c r="F61" i="1"/>
  <c r="G23" i="1"/>
  <c r="G66" i="1"/>
  <c r="G19" i="1"/>
  <c r="G59" i="1"/>
  <c r="G28" i="1"/>
  <c r="G50" i="1"/>
  <c r="G38" i="1"/>
  <c r="G48" i="1"/>
  <c r="G63" i="1"/>
  <c r="F19" i="1"/>
  <c r="F52" i="1"/>
  <c r="F49" i="1"/>
  <c r="F21" i="1"/>
  <c r="G35" i="1"/>
  <c r="I31" i="1"/>
  <c r="D13" i="2"/>
  <c r="G68" i="1"/>
  <c r="G33" i="1"/>
  <c r="G18" i="1"/>
  <c r="G58" i="1"/>
  <c r="G43" i="1"/>
  <c r="G45" i="1"/>
  <c r="H12" i="2"/>
  <c r="F66" i="1"/>
  <c r="I56" i="1"/>
  <c r="G51" i="1"/>
  <c r="G36" i="1"/>
  <c r="I66" i="1"/>
  <c r="G32" i="1"/>
  <c r="F37" i="1"/>
  <c r="F24" i="1"/>
  <c r="F46" i="1"/>
  <c r="I21" i="1"/>
  <c r="G25" i="1"/>
  <c r="G69" i="1"/>
  <c r="I61" i="1"/>
  <c r="G9" i="2"/>
  <c r="K10" i="2"/>
  <c r="F39" i="1"/>
  <c r="I26" i="1"/>
  <c r="I10" i="2" s="1"/>
  <c r="I51" i="1"/>
  <c r="I9" i="2" s="1"/>
  <c r="I46" i="1"/>
  <c r="F27" i="1"/>
  <c r="I41" i="1"/>
  <c r="F54" i="1"/>
  <c r="G53" i="1"/>
  <c r="G71" i="1"/>
  <c r="F35" i="1"/>
  <c r="I36" i="1"/>
  <c r="G70" i="1"/>
  <c r="G21" i="1"/>
  <c r="F63" i="1"/>
  <c r="F65" i="1"/>
  <c r="F48" i="1"/>
  <c r="F28" i="1"/>
  <c r="F38" i="1"/>
  <c r="G22" i="1"/>
  <c r="F32" i="1"/>
  <c r="F68" i="1"/>
  <c r="E13" i="2"/>
  <c r="F43" i="1"/>
  <c r="F58" i="1"/>
  <c r="F33" i="1"/>
  <c r="F18" i="1"/>
  <c r="F45" i="1"/>
  <c r="F41" i="1"/>
  <c r="F50" i="1"/>
  <c r="G24" i="1"/>
  <c r="G49" i="1"/>
  <c r="G41" i="1"/>
  <c r="F70" i="1"/>
  <c r="G62" i="1"/>
  <c r="F34" i="1"/>
  <c r="F44" i="1"/>
  <c r="F36" i="1"/>
  <c r="H9" i="2"/>
  <c r="F25" i="1"/>
  <c r="G55" i="1"/>
  <c r="F42" i="1"/>
  <c r="G30" i="1"/>
  <c r="J24" i="1" l="1"/>
  <c r="H13" i="2"/>
  <c r="J26" i="1"/>
  <c r="J36" i="1"/>
  <c r="K49" i="1"/>
  <c r="K61" i="1"/>
  <c r="I12" i="2"/>
  <c r="J12" i="2" s="1"/>
  <c r="K54" i="1" s="1"/>
  <c r="J56" i="1"/>
  <c r="K36" i="1"/>
  <c r="K44" i="1"/>
  <c r="K70" i="1"/>
  <c r="J10" i="2"/>
  <c r="G13" i="2"/>
  <c r="K9" i="2"/>
  <c r="J9" i="2" s="1"/>
  <c r="K58" i="1" s="1"/>
  <c r="J43" i="1"/>
  <c r="J71" i="1"/>
  <c r="J28" i="1"/>
  <c r="I11" i="2"/>
  <c r="J11" i="2" s="1"/>
  <c r="J49" i="1" s="1"/>
  <c r="L49" i="1" s="1"/>
  <c r="J33" i="1"/>
  <c r="J23" i="1"/>
  <c r="J70" i="1" l="1"/>
  <c r="L70" i="1" s="1"/>
  <c r="L43" i="1"/>
  <c r="J69" i="1"/>
  <c r="J50" i="1"/>
  <c r="K64" i="1"/>
  <c r="J54" i="1"/>
  <c r="L54" i="1" s="1"/>
  <c r="K60" i="1"/>
  <c r="K57" i="1"/>
  <c r="K62" i="1"/>
  <c r="J60" i="1"/>
  <c r="L60" i="1" s="1"/>
  <c r="J72" i="1"/>
  <c r="L72" i="1" s="1"/>
  <c r="J39" i="1"/>
  <c r="L39" i="1" s="1"/>
  <c r="J46" i="1"/>
  <c r="J47" i="1"/>
  <c r="L47" i="1" s="1"/>
  <c r="J57" i="1"/>
  <c r="L57" i="1" s="1"/>
  <c r="K20" i="1"/>
  <c r="J31" i="1"/>
  <c r="J40" i="1"/>
  <c r="J64" i="1"/>
  <c r="J20" i="1"/>
  <c r="J34" i="1"/>
  <c r="K72" i="1"/>
  <c r="J42" i="1"/>
  <c r="L42" i="1" s="1"/>
  <c r="K47" i="1"/>
  <c r="L36" i="1"/>
  <c r="K40" i="1"/>
  <c r="J66" i="1"/>
  <c r="L66" i="1" s="1"/>
  <c r="J63" i="1"/>
  <c r="K63" i="1"/>
  <c r="J62" i="1"/>
  <c r="L62" i="1" s="1"/>
  <c r="K35" i="1"/>
  <c r="J13" i="2"/>
  <c r="K69" i="1"/>
  <c r="K30" i="1"/>
  <c r="J44" i="1"/>
  <c r="L44" i="1" s="1"/>
  <c r="K55" i="1"/>
  <c r="K51" i="1"/>
  <c r="J29" i="1"/>
  <c r="J27" i="1"/>
  <c r="J52" i="1"/>
  <c r="K22" i="1"/>
  <c r="J65" i="1"/>
  <c r="K71" i="1"/>
  <c r="L71" i="1" s="1"/>
  <c r="K59" i="1"/>
  <c r="K29" i="1"/>
  <c r="J37" i="1"/>
  <c r="J61" i="1"/>
  <c r="L61" i="1" s="1"/>
  <c r="J21" i="1"/>
  <c r="J53" i="1"/>
  <c r="L53" i="1" s="1"/>
  <c r="K37" i="1"/>
  <c r="K33" i="1"/>
  <c r="L33" i="1" s="1"/>
  <c r="J30" i="1"/>
  <c r="L30" i="1" s="1"/>
  <c r="K21" i="1"/>
  <c r="J19" i="1"/>
  <c r="K43" i="1"/>
  <c r="J58" i="1"/>
  <c r="L58" i="1" s="1"/>
  <c r="J41" i="1"/>
  <c r="L41" i="1" s="1"/>
  <c r="K19" i="1"/>
  <c r="K18" i="1"/>
  <c r="K27" i="1"/>
  <c r="J55" i="1"/>
  <c r="L55" i="1" s="1"/>
  <c r="K53" i="1"/>
  <c r="K34" i="1"/>
  <c r="K45" i="1"/>
  <c r="K52" i="1"/>
  <c r="J48" i="1"/>
  <c r="L48" i="1" s="1"/>
  <c r="K48" i="1"/>
  <c r="J32" i="1"/>
  <c r="I13" i="2"/>
  <c r="K50" i="1"/>
  <c r="K32" i="1"/>
  <c r="K31" i="1"/>
  <c r="K24" i="1"/>
  <c r="L24" i="1" s="1"/>
  <c r="J18" i="1"/>
  <c r="J51" i="1"/>
  <c r="L51" i="1" s="1"/>
  <c r="J68" i="1"/>
  <c r="K66" i="1"/>
  <c r="J38" i="1"/>
  <c r="K23" i="1"/>
  <c r="L23" i="1" s="1"/>
  <c r="K26" i="1"/>
  <c r="L26" i="1" s="1"/>
  <c r="J67" i="1"/>
  <c r="K56" i="1"/>
  <c r="L56" i="1" s="1"/>
  <c r="K67" i="1"/>
  <c r="K38" i="1"/>
  <c r="K28" i="1"/>
  <c r="L28" i="1" s="1"/>
  <c r="J59" i="1"/>
  <c r="L59" i="1" s="1"/>
  <c r="K65" i="1"/>
  <c r="J25" i="1"/>
  <c r="L25" i="1" s="1"/>
  <c r="K68" i="1"/>
  <c r="J35" i="1"/>
  <c r="L35" i="1" s="1"/>
  <c r="K46" i="1"/>
  <c r="J22" i="1"/>
  <c r="L22" i="1" s="1"/>
  <c r="J45" i="1"/>
  <c r="L45" i="1" s="1"/>
  <c r="K41" i="1"/>
  <c r="K39" i="1"/>
  <c r="K25" i="1"/>
  <c r="K42" i="1"/>
  <c r="L46" i="1" l="1"/>
  <c r="L21" i="1"/>
  <c r="L63" i="1"/>
  <c r="L37" i="1"/>
  <c r="L32" i="1"/>
  <c r="L67" i="1"/>
  <c r="L69" i="1"/>
  <c r="L52" i="1"/>
  <c r="L65" i="1"/>
  <c r="L50" i="1"/>
  <c r="L34" i="1"/>
  <c r="L20" i="1"/>
  <c r="L68" i="1"/>
  <c r="L64" i="1"/>
  <c r="L40" i="1"/>
  <c r="L27" i="1"/>
  <c r="L38" i="1"/>
  <c r="L29" i="1"/>
  <c r="L18" i="1"/>
  <c r="L19" i="1"/>
  <c r="L31" i="1"/>
</calcChain>
</file>

<file path=xl/sharedStrings.xml><?xml version="1.0" encoding="utf-8"?>
<sst xmlns="http://schemas.openxmlformats.org/spreadsheetml/2006/main" count="135" uniqueCount="114">
  <si>
    <r>
      <t xml:space="preserve">Table 3. </t>
    </r>
    <r>
      <rPr>
        <sz val="10"/>
        <rFont val="Cambria"/>
        <family val="1"/>
        <scheme val="major"/>
      </rPr>
      <t xml:space="preserve">Contracting Party contributions needed to meet the 2026 budget (euros)  / </t>
    </r>
    <r>
      <rPr>
        <b/>
        <sz val="10"/>
        <rFont val="Cambria"/>
        <family val="1"/>
        <scheme val="major"/>
      </rPr>
      <t xml:space="preserve">Tableau 3. Contributions des Parties contractantes nécessaires pour constituer le budget de 2026 (en euros) </t>
    </r>
    <r>
      <rPr>
        <sz val="10"/>
        <rFont val="Cambria"/>
        <family val="1"/>
        <scheme val="major"/>
      </rPr>
      <t xml:space="preserve">/  </t>
    </r>
    <r>
      <rPr>
        <b/>
        <sz val="10"/>
        <rFont val="Cambria"/>
        <family val="1"/>
        <scheme val="major"/>
      </rPr>
      <t xml:space="preserve">Tabla 3. </t>
    </r>
    <r>
      <rPr>
        <sz val="10"/>
        <rFont val="Cambria"/>
        <family val="1"/>
        <scheme val="major"/>
      </rPr>
      <t>Contribuciones necesarias de las Partes Contratantes para cumplir con el presupuesto de 2026 (euros)</t>
    </r>
  </si>
  <si>
    <t>2026 Regular budget / Budget ordinaire 2026 / Presupuesto ordinario de 2026</t>
  </si>
  <si>
    <t>Amount allocated from the Working Capital Fund / Montant alloué provenant du fonds de roulement / Importe asignado del Fondo de operaciones</t>
  </si>
  <si>
    <t>Funds required to meet 2026 Regular budget / Fonds nécessaires pour couvrir le budget ordinaire de 2026 / Fondos necesarios para cumplir con el presupuesto ordinario de 2026</t>
  </si>
  <si>
    <t>Exchange rate: / Taux de change: / Cambio: 1  €=</t>
  </si>
  <si>
    <r>
      <t>US$ (</t>
    </r>
    <r>
      <rPr>
        <u/>
        <sz val="9"/>
        <rFont val="Cambria"/>
        <family val="1"/>
        <scheme val="major"/>
      </rPr>
      <t>11</t>
    </r>
    <r>
      <rPr>
        <sz val="9"/>
        <rFont val="Cambria"/>
        <family val="1"/>
        <scheme val="major"/>
      </rPr>
      <t>/2025)</t>
    </r>
  </si>
  <si>
    <t>Contracting</t>
  </si>
  <si>
    <t>Catch +</t>
  </si>
  <si>
    <t>% Catch +</t>
  </si>
  <si>
    <t>% Member +</t>
  </si>
  <si>
    <t>Membership</t>
  </si>
  <si>
    <t>Panel</t>
  </si>
  <si>
    <t>Variable fees</t>
  </si>
  <si>
    <t>Variables fees</t>
  </si>
  <si>
    <t xml:space="preserve">Total </t>
  </si>
  <si>
    <t>Party</t>
  </si>
  <si>
    <r>
      <t>Group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</si>
  <si>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</si>
  <si>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</si>
  <si>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b</t>
    </r>
  </si>
  <si>
    <r>
      <t>Panels</t>
    </r>
    <r>
      <rPr>
        <b/>
        <vertAlign val="superscript"/>
        <sz val="9"/>
        <rFont val="Cambria"/>
        <family val="1"/>
        <scheme val="major"/>
      </rPr>
      <t>c</t>
    </r>
  </si>
  <si>
    <r>
      <t>fee</t>
    </r>
    <r>
      <rPr>
        <b/>
        <vertAlign val="superscript"/>
        <sz val="9"/>
        <rFont val="Cambria"/>
        <family val="1"/>
        <scheme val="major"/>
      </rPr>
      <t>d</t>
    </r>
  </si>
  <si>
    <r>
      <t>Membership</t>
    </r>
    <r>
      <rPr>
        <b/>
        <vertAlign val="superscript"/>
        <sz val="9"/>
        <rFont val="Cambria"/>
        <family val="1"/>
        <scheme val="major"/>
      </rPr>
      <t>e</t>
    </r>
  </si>
  <si>
    <r>
      <t>for Member</t>
    </r>
    <r>
      <rPr>
        <b/>
        <vertAlign val="superscript"/>
        <sz val="9"/>
        <rFont val="Cambria"/>
        <family val="1"/>
        <scheme val="major"/>
      </rPr>
      <t>f</t>
    </r>
  </si>
  <si>
    <r>
      <t>Catch-Canning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</si>
  <si>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h</t>
    </r>
  </si>
  <si>
    <t>Partie</t>
  </si>
  <si>
    <t>Capture +</t>
  </si>
  <si>
    <t>% Capture +</t>
  </si>
  <si>
    <t>% Membre +</t>
  </si>
  <si>
    <t>Cotisation par</t>
  </si>
  <si>
    <t>Cotisation</t>
  </si>
  <si>
    <t>C. Variables</t>
  </si>
  <si>
    <t>Contractante</t>
  </si>
  <si>
    <r>
      <t>Groupe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</si>
  <si>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a</t>
    </r>
  </si>
  <si>
    <r>
      <t>Sous-com.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</si>
  <si>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b</t>
    </r>
  </si>
  <si>
    <r>
      <t>Sous-com.</t>
    </r>
    <r>
      <rPr>
        <b/>
        <vertAlign val="superscript"/>
        <sz val="9"/>
        <rFont val="Cambria"/>
        <family val="1"/>
        <scheme val="major"/>
      </rPr>
      <t>c</t>
    </r>
  </si>
  <si>
    <r>
      <t>Membre</t>
    </r>
    <r>
      <rPr>
        <b/>
        <vertAlign val="superscript"/>
        <sz val="9"/>
        <rFont val="Cambria"/>
        <family val="1"/>
        <scheme val="major"/>
      </rPr>
      <t>d</t>
    </r>
  </si>
  <si>
    <r>
      <t>Sous-com.</t>
    </r>
    <r>
      <rPr>
        <b/>
        <vertAlign val="superscript"/>
        <sz val="9"/>
        <rFont val="Cambria"/>
        <family val="1"/>
        <scheme val="major"/>
      </rPr>
      <t>e</t>
    </r>
  </si>
  <si>
    <r>
      <t>par Membre</t>
    </r>
    <r>
      <rPr>
        <b/>
        <vertAlign val="superscript"/>
        <sz val="9"/>
        <rFont val="Cambria"/>
        <family val="1"/>
        <scheme val="major"/>
      </rPr>
      <t>f</t>
    </r>
  </si>
  <si>
    <r>
      <t>Capt. et Cons.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</si>
  <si>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</si>
  <si>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t>Parte</t>
  </si>
  <si>
    <t>Captura +</t>
  </si>
  <si>
    <t>% Captura +</t>
  </si>
  <si>
    <t>% Miembro +</t>
  </si>
  <si>
    <t>Cuota por</t>
  </si>
  <si>
    <t>Cuota</t>
  </si>
  <si>
    <t>Contratante</t>
  </si>
  <si>
    <r>
      <t>Grupo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</si>
  <si>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a</t>
    </r>
  </si>
  <si>
    <r>
      <t>Subcom.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</si>
  <si>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b</t>
    </r>
  </si>
  <si>
    <r>
      <t>Subcomis.</t>
    </r>
    <r>
      <rPr>
        <b/>
        <vertAlign val="superscript"/>
        <sz val="9"/>
        <rFont val="Cambria"/>
        <family val="1"/>
        <scheme val="major"/>
      </rPr>
      <t>c</t>
    </r>
  </si>
  <si>
    <r>
      <t>Miembro</t>
    </r>
    <r>
      <rPr>
        <b/>
        <vertAlign val="superscript"/>
        <sz val="9"/>
        <rFont val="Cambria"/>
        <family val="1"/>
        <scheme val="major"/>
      </rPr>
      <t>d</t>
    </r>
  </si>
  <si>
    <r>
      <t>Subcom.</t>
    </r>
    <r>
      <rPr>
        <b/>
        <vertAlign val="superscript"/>
        <sz val="9"/>
        <rFont val="Cambria"/>
        <family val="1"/>
        <scheme val="major"/>
      </rPr>
      <t>e</t>
    </r>
  </si>
  <si>
    <r>
      <t>por Miembro</t>
    </r>
    <r>
      <rPr>
        <b/>
        <vertAlign val="superscript"/>
        <sz val="9"/>
        <rFont val="Cambria"/>
        <family val="1"/>
        <scheme val="major"/>
      </rPr>
      <t>f</t>
    </r>
  </si>
  <si>
    <r>
      <t>Capt. y Enlat.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</si>
  <si>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h</t>
    </r>
  </si>
  <si>
    <t>contratante</t>
  </si>
  <si>
    <r>
      <t>a), b), c), d), e), f), g), h):</t>
    </r>
    <r>
      <rPr>
        <sz val="8"/>
        <rFont val="Cambria"/>
        <family val="1"/>
        <scheme val="major"/>
      </rPr>
      <t xml:space="preserve"> See the legends in the </t>
    </r>
    <r>
      <rPr>
        <b/>
        <sz val="8"/>
        <rFont val="Cambria"/>
        <family val="1"/>
        <scheme val="major"/>
      </rPr>
      <t>Annex</t>
    </r>
    <r>
      <rPr>
        <sz val="8"/>
        <rFont val="Cambria"/>
        <family val="1"/>
        <scheme val="major"/>
      </rPr>
      <t xml:space="preserve"> / Voir les légendes à l'</t>
    </r>
    <r>
      <rPr>
        <b/>
        <sz val="8"/>
        <rFont val="Cambria"/>
        <family val="1"/>
        <scheme val="major"/>
      </rPr>
      <t>Annexe</t>
    </r>
    <r>
      <rPr>
        <sz val="8"/>
        <rFont val="Cambria"/>
        <family val="1"/>
        <scheme val="major"/>
      </rPr>
      <t xml:space="preserve"> / Ver las leyendas en el </t>
    </r>
    <r>
      <rPr>
        <b/>
        <sz val="8"/>
        <rFont val="Cambria"/>
        <family val="1"/>
        <scheme val="major"/>
      </rPr>
      <t>Anexo</t>
    </r>
  </si>
  <si>
    <t>The calculations in the table are not underlined to improve data readibility.</t>
  </si>
  <si>
    <t>Les calculs de ce tableau ne sont pas soulignés afin d'améliorer la lisibilité des données.</t>
  </si>
  <si>
    <t>Los cálculos de esta tabla no están subrayados, para una mayor legibilidad de los datos.</t>
  </si>
  <si>
    <r>
      <t xml:space="preserve">Table 4. </t>
    </r>
    <r>
      <rPr>
        <sz val="10"/>
        <rFont val="Cambria"/>
        <family val="1"/>
        <scheme val="major"/>
      </rPr>
      <t xml:space="preserve">Contributions by group 2026. Fees expressed in euros / </t>
    </r>
    <r>
      <rPr>
        <b/>
        <sz val="10"/>
        <rFont val="Cambria"/>
        <family val="1"/>
        <scheme val="major"/>
      </rPr>
      <t xml:space="preserve">Tableau 4. </t>
    </r>
    <r>
      <rPr>
        <sz val="10"/>
        <rFont val="Cambria"/>
        <family val="1"/>
        <scheme val="major"/>
      </rPr>
      <t>Contributions par groupe 2026. Cotisations exprimées en euros /</t>
    </r>
    <r>
      <rPr>
        <b/>
        <sz val="10"/>
        <rFont val="Cambria"/>
        <family val="1"/>
        <scheme val="major"/>
      </rPr>
      <t xml:space="preserve"> Tabla 4. </t>
    </r>
    <r>
      <rPr>
        <sz val="10"/>
        <rFont val="Cambria"/>
        <family val="1"/>
        <scheme val="major"/>
      </rPr>
      <t xml:space="preserve">Contribuciones por grupo 2026. Cuotas expresadas en euros </t>
    </r>
  </si>
  <si>
    <t xml:space="preserve">Catch + </t>
  </si>
  <si>
    <t>% of each</t>
  </si>
  <si>
    <t>% of the</t>
  </si>
  <si>
    <t>Panels</t>
  </si>
  <si>
    <t>Other</t>
  </si>
  <si>
    <t>Total</t>
  </si>
  <si>
    <t>Groups</t>
  </si>
  <si>
    <r>
      <t>Parties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</si>
  <si>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b</t>
    </r>
  </si>
  <si>
    <r>
      <t>Canning</t>
    </r>
    <r>
      <rPr>
        <b/>
        <vertAlign val="superscript"/>
        <sz val="9"/>
        <rFont val="Cambria"/>
        <family val="1"/>
        <scheme val="major"/>
      </rPr>
      <t>c</t>
    </r>
  </si>
  <si>
    <r>
      <t>Party</t>
    </r>
    <r>
      <rPr>
        <b/>
        <vertAlign val="superscript"/>
        <sz val="9"/>
        <rFont val="Cambria"/>
        <family val="1"/>
        <scheme val="major"/>
      </rPr>
      <t>d</t>
    </r>
  </si>
  <si>
    <r>
      <t>Budget</t>
    </r>
    <r>
      <rPr>
        <b/>
        <vertAlign val="superscript"/>
        <sz val="9"/>
        <rFont val="Cambria"/>
        <family val="1"/>
        <scheme val="major"/>
      </rPr>
      <t>e</t>
    </r>
  </si>
  <si>
    <r>
      <t>Fees</t>
    </r>
    <r>
      <rPr>
        <b/>
        <vertAlign val="superscript"/>
        <sz val="9"/>
        <rFont val="Cambria"/>
        <family val="1"/>
        <scheme val="major"/>
      </rPr>
      <t>f</t>
    </r>
  </si>
  <si>
    <r>
      <t>fees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</si>
  <si>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i</t>
    </r>
  </si>
  <si>
    <t>% de chaque</t>
  </si>
  <si>
    <t>% du</t>
  </si>
  <si>
    <t>Cotisations</t>
  </si>
  <si>
    <t>Autres</t>
  </si>
  <si>
    <t>Groupes</t>
  </si>
  <si>
    <r>
      <t>Sous-com.</t>
    </r>
    <r>
      <rPr>
        <b/>
        <vertAlign val="superscript"/>
        <sz val="9"/>
        <rFont val="Cambria"/>
        <family val="1"/>
        <scheme val="major"/>
      </rPr>
      <t>b</t>
    </r>
  </si>
  <si>
    <r>
      <t>Mise conserve</t>
    </r>
    <r>
      <rPr>
        <b/>
        <vertAlign val="superscript"/>
        <sz val="9"/>
        <rFont val="Cambria"/>
        <family val="1"/>
        <scheme val="major"/>
      </rPr>
      <t>c</t>
    </r>
  </si>
  <si>
    <r>
      <t>Partie</t>
    </r>
    <r>
      <rPr>
        <b/>
        <vertAlign val="superscript"/>
        <sz val="9"/>
        <rFont val="Cambria"/>
        <family val="1"/>
        <scheme val="major"/>
      </rPr>
      <t>d</t>
    </r>
  </si>
  <si>
    <r>
      <t>Cotisations</t>
    </r>
    <r>
      <rPr>
        <b/>
        <vertAlign val="superscript"/>
        <sz val="9"/>
        <rFont val="Cambria"/>
        <family val="1"/>
        <scheme val="major"/>
      </rPr>
      <t>f</t>
    </r>
  </si>
  <si>
    <r>
      <t>Sous-com.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</si>
  <si>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</si>
  <si>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cotisations</t>
    </r>
    <r>
      <rPr>
        <b/>
        <vertAlign val="superscript"/>
        <sz val="9"/>
        <rFont val="Cambria"/>
        <family val="1"/>
        <scheme val="major"/>
      </rPr>
      <t>i</t>
    </r>
  </si>
  <si>
    <t>% de cada</t>
  </si>
  <si>
    <t>% del</t>
  </si>
  <si>
    <t>Cuotas</t>
  </si>
  <si>
    <t>Otras</t>
  </si>
  <si>
    <t>Grupos</t>
  </si>
  <si>
    <r>
      <t>Partes</t>
    </r>
    <r>
      <rPr>
        <b/>
        <vertAlign val="superscript"/>
        <sz val="9"/>
        <rFont val="Cambria"/>
        <family val="1"/>
        <scheme val="major"/>
      </rPr>
      <t>a</t>
    </r>
  </si>
  <si>
    <r>
      <t>Subcomis.</t>
    </r>
    <r>
      <rPr>
        <b/>
        <vertAlign val="superscript"/>
        <sz val="9"/>
        <rFont val="Cambria"/>
        <family val="1"/>
        <scheme val="major"/>
      </rPr>
      <t>b</t>
    </r>
  </si>
  <si>
    <r>
      <t>Enlatado</t>
    </r>
    <r>
      <rPr>
        <b/>
        <vertAlign val="superscript"/>
        <sz val="9"/>
        <rFont val="Cambria"/>
        <family val="1"/>
        <scheme val="major"/>
      </rPr>
      <t>c</t>
    </r>
  </si>
  <si>
    <r>
      <t>Parte</t>
    </r>
    <r>
      <rPr>
        <b/>
        <vertAlign val="superscript"/>
        <sz val="9"/>
        <rFont val="Cambria"/>
        <family val="1"/>
        <scheme val="major"/>
      </rPr>
      <t>d</t>
    </r>
  </si>
  <si>
    <r>
      <t>Presupuesto</t>
    </r>
    <r>
      <rPr>
        <b/>
        <vertAlign val="superscript"/>
        <sz val="9"/>
        <rFont val="Cambria"/>
        <family val="1"/>
        <scheme val="major"/>
      </rPr>
      <t>e</t>
    </r>
  </si>
  <si>
    <r>
      <t>Cuotas</t>
    </r>
    <r>
      <rPr>
        <b/>
        <vertAlign val="superscript"/>
        <sz val="9"/>
        <rFont val="Cambria"/>
        <family val="1"/>
        <scheme val="major"/>
      </rPr>
      <t>f</t>
    </r>
  </si>
  <si>
    <r>
      <t>Subcomis.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</si>
  <si>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i</t>
    </r>
  </si>
  <si>
    <t>A</t>
  </si>
  <si>
    <t>---</t>
  </si>
  <si>
    <t>B</t>
  </si>
  <si>
    <t>C</t>
  </si>
  <si>
    <t>D</t>
  </si>
  <si>
    <t>TOTAL</t>
  </si>
  <si>
    <r>
      <t>a), b), c), d), e), f), g), h), i)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</si>
</sst>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8"/>
      <name val="Cambria"/>
      <family val="1"/>
      <scheme val="major"/>
    </font>
    <font>
      <u/>
      <sz val="9"/>
      <name val="Cambria"/>
      <family val="1"/>
      <scheme val="major"/>
    </font>
    <font>
      <b/>
      <sz val="9"/>
      <name val="Cambria"/>
      <family val="1"/>
      <scheme val="major"/>
    </font>
    <font>
      <b/>
      <vertAlign val="superscript"/>
      <sz val="9"/>
      <name val="Cambria"/>
      <family val="1"/>
      <scheme val="major"/>
    </font>
    <font>
      <b/>
      <u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4" fillId="0" borderId="0" xfId="0" applyNumberFormat="1" applyFont="1" applyAlignment="1">
      <alignment horizontal="right"/>
    </xf>
    <xf numFmtId="164" fontId="4" fillId="0" borderId="0" xfId="0" applyNumberFormat="1" applyFont="1"/>
    <xf numFmtId="4" fontId="4" fillId="0" borderId="0" xfId="0" applyNumberFormat="1" applyFont="1"/>
    <xf numFmtId="0" fontId="5" fillId="0" borderId="1" xfId="0" applyFont="1" applyBorder="1"/>
    <xf numFmtId="0" fontId="3" fillId="0" borderId="2" xfId="0" applyFont="1" applyBorder="1"/>
    <xf numFmtId="4" fontId="3" fillId="0" borderId="2" xfId="0" applyNumberFormat="1" applyFont="1" applyBorder="1"/>
    <xf numFmtId="4" fontId="5" fillId="0" borderId="3" xfId="0" applyNumberFormat="1" applyFont="1" applyBorder="1"/>
    <xf numFmtId="0" fontId="5" fillId="0" borderId="4" xfId="0" applyFont="1" applyBorder="1"/>
    <xf numFmtId="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7" xfId="0" applyFont="1" applyBorder="1"/>
    <xf numFmtId="4" fontId="3" fillId="0" borderId="7" xfId="0" applyNumberFormat="1" applyFont="1" applyBorder="1"/>
    <xf numFmtId="4" fontId="5" fillId="0" borderId="8" xfId="0" applyNumberFormat="1" applyFont="1" applyBorder="1"/>
    <xf numFmtId="0" fontId="5" fillId="0" borderId="3" xfId="0" applyFont="1" applyBorder="1"/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0" xfId="0" applyFont="1"/>
    <xf numFmtId="0" fontId="2" fillId="0" borderId="0" xfId="0" applyFont="1"/>
    <xf numFmtId="4" fontId="2" fillId="0" borderId="0" xfId="0" applyNumberFormat="1" applyFont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7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4" fillId="0" borderId="0" xfId="0" applyNumberFormat="1" applyFont="1" applyAlignment="1">
      <alignment vertical="center"/>
    </xf>
    <xf numFmtId="10" fontId="4" fillId="0" borderId="0" xfId="0" quotePrefix="1" applyNumberFormat="1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vertical="center"/>
    </xf>
    <xf numFmtId="10" fontId="7" fillId="0" borderId="9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bonacasa\AppData\Local\Microsoft\Windows\INetCache\Content.Outlook\XI0B8OG8\Contributions_using_WCF%20v2.xlsx" TargetMode="External"/><Relationship Id="rId1" Type="http://schemas.openxmlformats.org/officeDocument/2006/relationships/externalLinkPath" Target="file:///C:\Users\mariabonacasa\AppData\Local\Microsoft\Windows\INetCache\Content.Outlook\XI0B8OG8\Contributions_using_WCF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PRESUPUESTO"/>
      <sheetName val="TABLA 2"/>
      <sheetName val="TABLA 3"/>
      <sheetName val="TABLA 4"/>
      <sheetName val="TABLA 5"/>
      <sheetName val="TABLA 6"/>
      <sheetName val="TABLA 7 CATCH AND CANNING"/>
      <sheetName val="Anexo"/>
    </sheetNames>
    <sheetDataSet>
      <sheetData sheetId="0">
        <row r="34">
          <cell r="E34">
            <v>6408555.9000000004</v>
          </cell>
        </row>
        <row r="37">
          <cell r="E37">
            <v>-691614</v>
          </cell>
        </row>
        <row r="38">
          <cell r="E38">
            <v>5716941.9000000004</v>
          </cell>
        </row>
      </sheetData>
      <sheetData sheetId="1">
        <row r="7">
          <cell r="B7" t="str">
            <v>Albania</v>
          </cell>
          <cell r="C7" t="str">
            <v>A</v>
          </cell>
          <cell r="J7">
            <v>193</v>
          </cell>
          <cell r="P7">
            <v>1</v>
          </cell>
        </row>
        <row r="8">
          <cell r="B8" t="str">
            <v>Algérie</v>
          </cell>
          <cell r="C8" t="str">
            <v>C</v>
          </cell>
          <cell r="J8">
            <v>6009</v>
          </cell>
          <cell r="P8">
            <v>2</v>
          </cell>
        </row>
        <row r="9">
          <cell r="B9" t="str">
            <v>Angola</v>
          </cell>
          <cell r="C9" t="str">
            <v>D</v>
          </cell>
          <cell r="J9">
            <v>3853</v>
          </cell>
          <cell r="P9">
            <v>3</v>
          </cell>
        </row>
        <row r="10">
          <cell r="B10" t="str">
            <v>Barbados</v>
          </cell>
          <cell r="C10" t="str">
            <v>C</v>
          </cell>
          <cell r="J10">
            <v>321</v>
          </cell>
          <cell r="P10">
            <v>2</v>
          </cell>
        </row>
        <row r="11">
          <cell r="B11" t="str">
            <v>Belize</v>
          </cell>
          <cell r="C11" t="str">
            <v>C</v>
          </cell>
          <cell r="J11">
            <v>47390</v>
          </cell>
          <cell r="P11">
            <v>4</v>
          </cell>
        </row>
        <row r="12">
          <cell r="B12" t="str">
            <v>Brazil</v>
          </cell>
          <cell r="C12" t="str">
            <v>B</v>
          </cell>
          <cell r="J12">
            <v>64342</v>
          </cell>
          <cell r="P12">
            <v>3</v>
          </cell>
        </row>
        <row r="13">
          <cell r="B13" t="str">
            <v>Cabo Verde</v>
          </cell>
          <cell r="C13" t="str">
            <v>C</v>
          </cell>
          <cell r="J13">
            <v>9882</v>
          </cell>
          <cell r="P13">
            <v>3</v>
          </cell>
        </row>
        <row r="14">
          <cell r="B14" t="str">
            <v>Canada</v>
          </cell>
          <cell r="C14" t="str">
            <v>A</v>
          </cell>
          <cell r="J14">
            <v>2966</v>
          </cell>
          <cell r="P14">
            <v>3</v>
          </cell>
        </row>
        <row r="15">
          <cell r="B15" t="str">
            <v>China, People's Rep. of</v>
          </cell>
          <cell r="C15" t="str">
            <v>B</v>
          </cell>
          <cell r="J15">
            <v>5204</v>
          </cell>
          <cell r="P15">
            <v>4</v>
          </cell>
        </row>
        <row r="16">
          <cell r="B16" t="str">
            <v>Costa Rica</v>
          </cell>
          <cell r="C16" t="str">
            <v>C</v>
          </cell>
          <cell r="J16">
            <v>142</v>
          </cell>
          <cell r="P16">
            <v>2</v>
          </cell>
        </row>
        <row r="17">
          <cell r="B17" t="str">
            <v>Côte d'Ivoire</v>
          </cell>
          <cell r="C17" t="str">
            <v>C</v>
          </cell>
          <cell r="J17">
            <v>19236</v>
          </cell>
          <cell r="P17">
            <v>3</v>
          </cell>
        </row>
        <row r="18">
          <cell r="B18" t="str">
            <v>Cuba</v>
          </cell>
          <cell r="C18" t="str">
            <v>C</v>
          </cell>
          <cell r="J18">
            <v>0</v>
          </cell>
          <cell r="P18">
            <v>3</v>
          </cell>
        </row>
        <row r="19">
          <cell r="B19" t="str">
            <v>Curaçao</v>
          </cell>
          <cell r="C19" t="str">
            <v>A</v>
          </cell>
          <cell r="J19">
            <v>11487</v>
          </cell>
          <cell r="P19">
            <v>1</v>
          </cell>
        </row>
        <row r="20">
          <cell r="B20" t="str">
            <v>Egypt</v>
          </cell>
          <cell r="C20" t="str">
            <v>D</v>
          </cell>
          <cell r="J20">
            <v>489</v>
          </cell>
          <cell r="P20">
            <v>2</v>
          </cell>
        </row>
        <row r="21">
          <cell r="B21" t="str">
            <v>El Salvador</v>
          </cell>
          <cell r="C21" t="str">
            <v>C</v>
          </cell>
          <cell r="J21">
            <v>18613</v>
          </cell>
          <cell r="P21">
            <v>1</v>
          </cell>
        </row>
        <row r="22">
          <cell r="B22" t="str">
            <v>France (St. P. &amp; M.)</v>
          </cell>
          <cell r="C22" t="str">
            <v>A</v>
          </cell>
          <cell r="J22">
            <v>77</v>
          </cell>
          <cell r="P22">
            <v>3</v>
          </cell>
        </row>
        <row r="23">
          <cell r="B23" t="str">
            <v>Gabon</v>
          </cell>
          <cell r="C23" t="str">
            <v>D</v>
          </cell>
          <cell r="J23">
            <v>258</v>
          </cell>
          <cell r="P23">
            <v>2</v>
          </cell>
        </row>
        <row r="24">
          <cell r="B24" t="str">
            <v>Gambia</v>
          </cell>
          <cell r="C24" t="str">
            <v>D</v>
          </cell>
          <cell r="J24">
            <v>3591</v>
          </cell>
          <cell r="P24">
            <v>2</v>
          </cell>
        </row>
        <row r="25">
          <cell r="B25" t="str">
            <v>Ghana</v>
          </cell>
          <cell r="C25" t="str">
            <v>C</v>
          </cell>
          <cell r="J25">
            <v>125993</v>
          </cell>
          <cell r="P25">
            <v>1</v>
          </cell>
        </row>
        <row r="26">
          <cell r="B26" t="str">
            <v>Grenada</v>
          </cell>
          <cell r="C26" t="str">
            <v>C</v>
          </cell>
          <cell r="J26">
            <v>1395</v>
          </cell>
          <cell r="P26">
            <v>0</v>
          </cell>
        </row>
        <row r="27">
          <cell r="B27" t="str">
            <v>Guatemala, Rep. de</v>
          </cell>
          <cell r="C27" t="str">
            <v>C</v>
          </cell>
          <cell r="J27">
            <v>10907</v>
          </cell>
          <cell r="P27">
            <v>2</v>
          </cell>
        </row>
        <row r="28">
          <cell r="B28" t="str">
            <v>Guinea Ecuatorial</v>
          </cell>
          <cell r="C28" t="str">
            <v>D</v>
          </cell>
          <cell r="J28">
            <v>214</v>
          </cell>
          <cell r="P28">
            <v>2</v>
          </cell>
        </row>
        <row r="29">
          <cell r="B29" t="str">
            <v>Guinea, Rep. of</v>
          </cell>
          <cell r="C29" t="str">
            <v>D</v>
          </cell>
          <cell r="J29">
            <v>4219</v>
          </cell>
          <cell r="P29">
            <v>2</v>
          </cell>
        </row>
        <row r="30">
          <cell r="B30" t="str">
            <v>Guinée-Bissau</v>
          </cell>
          <cell r="C30" t="str">
            <v>D</v>
          </cell>
          <cell r="J30">
            <v>0</v>
          </cell>
          <cell r="P30">
            <v>2</v>
          </cell>
        </row>
        <row r="31">
          <cell r="B31" t="str">
            <v>Honduras</v>
          </cell>
          <cell r="C31" t="str">
            <v>D</v>
          </cell>
          <cell r="J31">
            <v>0</v>
          </cell>
          <cell r="P31">
            <v>2</v>
          </cell>
        </row>
        <row r="32">
          <cell r="B32" t="str">
            <v>Iceland</v>
          </cell>
          <cell r="C32" t="str">
            <v>A</v>
          </cell>
          <cell r="J32">
            <v>1</v>
          </cell>
          <cell r="P32">
            <v>1</v>
          </cell>
        </row>
        <row r="33">
          <cell r="B33" t="str">
            <v>Japan</v>
          </cell>
          <cell r="C33" t="str">
            <v>A</v>
          </cell>
          <cell r="J33">
            <v>27664</v>
          </cell>
          <cell r="P33">
            <v>4</v>
          </cell>
        </row>
        <row r="34">
          <cell r="B34" t="str">
            <v>Korea, Rep. of</v>
          </cell>
          <cell r="C34" t="str">
            <v>A</v>
          </cell>
          <cell r="J34">
            <v>2920</v>
          </cell>
          <cell r="P34">
            <v>4</v>
          </cell>
        </row>
        <row r="35">
          <cell r="B35" t="str">
            <v>Liberia</v>
          </cell>
          <cell r="C35" t="str">
            <v>D</v>
          </cell>
          <cell r="J35">
            <v>228</v>
          </cell>
          <cell r="P35">
            <v>2</v>
          </cell>
        </row>
        <row r="36">
          <cell r="B36" t="str">
            <v>Libya</v>
          </cell>
          <cell r="C36" t="str">
            <v>D</v>
          </cell>
          <cell r="J36">
            <v>4018</v>
          </cell>
          <cell r="P36">
            <v>3</v>
          </cell>
        </row>
        <row r="37">
          <cell r="B37" t="str">
            <v>Maroc</v>
          </cell>
          <cell r="C37" t="str">
            <v>C</v>
          </cell>
          <cell r="J37">
            <v>27421</v>
          </cell>
          <cell r="P37">
            <v>3</v>
          </cell>
        </row>
        <row r="38">
          <cell r="B38" t="str">
            <v>Mauritania</v>
          </cell>
          <cell r="C38" t="str">
            <v>C</v>
          </cell>
          <cell r="J38">
            <v>20785</v>
          </cell>
          <cell r="P38">
            <v>3</v>
          </cell>
        </row>
        <row r="39">
          <cell r="B39" t="str">
            <v>Mexico</v>
          </cell>
          <cell r="C39" t="str">
            <v>C</v>
          </cell>
          <cell r="J39">
            <v>3451</v>
          </cell>
          <cell r="P39">
            <v>3</v>
          </cell>
        </row>
        <row r="40">
          <cell r="B40" t="str">
            <v>Montenegro</v>
          </cell>
          <cell r="C40" t="str">
            <v>A</v>
          </cell>
          <cell r="J40">
            <v>0</v>
          </cell>
          <cell r="P40">
            <v>0</v>
          </cell>
        </row>
        <row r="41">
          <cell r="B41" t="str">
            <v>Namibia</v>
          </cell>
          <cell r="C41" t="str">
            <v>C</v>
          </cell>
          <cell r="J41">
            <v>13933</v>
          </cell>
          <cell r="P41">
            <v>4</v>
          </cell>
        </row>
        <row r="42">
          <cell r="B42" t="str">
            <v>Nicaragua, Rep. de</v>
          </cell>
          <cell r="C42" t="str">
            <v>D</v>
          </cell>
          <cell r="J42">
            <v>0</v>
          </cell>
          <cell r="P42">
            <v>1</v>
          </cell>
        </row>
        <row r="43">
          <cell r="B43" t="str">
            <v>Nigeria</v>
          </cell>
          <cell r="C43" t="str">
            <v>D</v>
          </cell>
          <cell r="J43">
            <v>0</v>
          </cell>
          <cell r="P43">
            <v>3</v>
          </cell>
        </row>
        <row r="44">
          <cell r="B44" t="str">
            <v>Norway</v>
          </cell>
          <cell r="C44" t="str">
            <v>A</v>
          </cell>
          <cell r="J44">
            <v>133</v>
          </cell>
          <cell r="P44">
            <v>2</v>
          </cell>
        </row>
        <row r="45">
          <cell r="B45" t="str">
            <v>Panama</v>
          </cell>
          <cell r="C45" t="str">
            <v>B</v>
          </cell>
          <cell r="J45">
            <v>25373</v>
          </cell>
          <cell r="P45">
            <v>4</v>
          </cell>
        </row>
        <row r="46">
          <cell r="B46" t="str">
            <v>Philippines, Rep. of</v>
          </cell>
          <cell r="C46" t="str">
            <v>D</v>
          </cell>
          <cell r="J46">
            <v>0</v>
          </cell>
          <cell r="P46">
            <v>2</v>
          </cell>
        </row>
        <row r="47">
          <cell r="B47" t="str">
            <v>Russia</v>
          </cell>
          <cell r="C47" t="str">
            <v>A</v>
          </cell>
          <cell r="J47">
            <v>3271</v>
          </cell>
          <cell r="P47">
            <v>2</v>
          </cell>
        </row>
        <row r="48">
          <cell r="B48" t="str">
            <v>Saint Vincent and Grenadines</v>
          </cell>
          <cell r="C48" t="str">
            <v>C</v>
          </cell>
          <cell r="J48">
            <v>333</v>
          </cell>
          <cell r="P48">
            <v>4</v>
          </cell>
        </row>
        <row r="49">
          <cell r="B49" t="str">
            <v>Sâo Tomé e Príncipe</v>
          </cell>
          <cell r="C49" t="str">
            <v>D</v>
          </cell>
          <cell r="J49">
            <v>1255</v>
          </cell>
          <cell r="P49">
            <v>2</v>
          </cell>
        </row>
        <row r="50">
          <cell r="B50" t="str">
            <v>Senegal</v>
          </cell>
          <cell r="C50" t="str">
            <v>C</v>
          </cell>
          <cell r="J50">
            <v>66369</v>
          </cell>
          <cell r="P50">
            <v>3</v>
          </cell>
        </row>
        <row r="51">
          <cell r="B51" t="str">
            <v>Sierra Leone</v>
          </cell>
          <cell r="C51" t="str">
            <v>D</v>
          </cell>
          <cell r="J51">
            <v>0</v>
          </cell>
          <cell r="P51">
            <v>2</v>
          </cell>
        </row>
        <row r="52">
          <cell r="B52" t="str">
            <v>South Africa</v>
          </cell>
          <cell r="C52" t="str">
            <v>C</v>
          </cell>
          <cell r="J52">
            <v>6049</v>
          </cell>
          <cell r="P52">
            <v>3</v>
          </cell>
        </row>
        <row r="53">
          <cell r="B53" t="str">
            <v>Syrian Arab Republic</v>
          </cell>
          <cell r="C53" t="str">
            <v>D</v>
          </cell>
          <cell r="J53">
            <v>79</v>
          </cell>
          <cell r="P53">
            <v>1</v>
          </cell>
        </row>
        <row r="54">
          <cell r="B54" t="str">
            <v>Trinidad &amp; Tobago</v>
          </cell>
          <cell r="C54" t="str">
            <v>C</v>
          </cell>
          <cell r="J54">
            <v>2776</v>
          </cell>
          <cell r="P54">
            <v>2</v>
          </cell>
        </row>
        <row r="55">
          <cell r="B55" t="str">
            <v>Tunisie</v>
          </cell>
          <cell r="C55" t="str">
            <v>C</v>
          </cell>
          <cell r="J55">
            <v>18228</v>
          </cell>
          <cell r="P55">
            <v>2</v>
          </cell>
        </row>
        <row r="56">
          <cell r="B56" t="str">
            <v>Türkiye</v>
          </cell>
          <cell r="C56" t="str">
            <v>B</v>
          </cell>
          <cell r="J56">
            <v>22665</v>
          </cell>
          <cell r="P56">
            <v>2</v>
          </cell>
        </row>
        <row r="57">
          <cell r="B57" t="str">
            <v>Union Européenne</v>
          </cell>
          <cell r="C57" t="str">
            <v>A</v>
          </cell>
          <cell r="J57">
            <v>270413</v>
          </cell>
          <cell r="P57">
            <v>4</v>
          </cell>
        </row>
        <row r="58">
          <cell r="B58" t="str">
            <v xml:space="preserve">United Kingdom of Great Britain and Northern Ireland </v>
          </cell>
          <cell r="C58" t="str">
            <v>A</v>
          </cell>
          <cell r="J58">
            <v>396</v>
          </cell>
          <cell r="P58">
            <v>4</v>
          </cell>
        </row>
        <row r="59">
          <cell r="B59" t="str">
            <v>United States</v>
          </cell>
          <cell r="C59" t="str">
            <v>A</v>
          </cell>
          <cell r="J59">
            <v>40011</v>
          </cell>
          <cell r="P59">
            <v>4</v>
          </cell>
        </row>
        <row r="60">
          <cell r="B60" t="str">
            <v>Uruguay</v>
          </cell>
          <cell r="C60" t="str">
            <v>C</v>
          </cell>
          <cell r="J60">
            <v>0</v>
          </cell>
          <cell r="P60">
            <v>3</v>
          </cell>
        </row>
        <row r="61">
          <cell r="B61" t="str">
            <v>Venezuela</v>
          </cell>
          <cell r="C61" t="str">
            <v>D</v>
          </cell>
          <cell r="J61">
            <v>4867</v>
          </cell>
          <cell r="P61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3579-5ED3-4482-B8BE-080311733DE4}">
  <dimension ref="A1:P77"/>
  <sheetViews>
    <sheetView showGridLines="0" tabSelected="1" topLeftCell="A3" zoomScale="130" zoomScaleNormal="130" workbookViewId="0">
      <selection activeCell="L18" sqref="L18:L72"/>
    </sheetView>
  </sheetViews>
  <sheetFormatPr defaultColWidth="11.33203125" defaultRowHeight="10.199999999999999" x14ac:dyDescent="0.2"/>
  <cols>
    <col min="1" max="1" width="1.33203125" style="2" customWidth="1"/>
    <col min="2" max="2" width="21.33203125" style="2" customWidth="1"/>
    <col min="3" max="3" width="6.6640625" style="4" customWidth="1"/>
    <col min="4" max="4" width="11.6640625" style="4" customWidth="1"/>
    <col min="5" max="5" width="8.6640625" style="4" customWidth="1"/>
    <col min="6" max="6" width="11.6640625" style="2" customWidth="1"/>
    <col min="7" max="7" width="10.6640625" style="2" customWidth="1"/>
    <col min="8" max="11" width="10.6640625" style="5" customWidth="1"/>
    <col min="12" max="12" width="11.33203125" style="5" bestFit="1" customWidth="1"/>
    <col min="13" max="13" width="27.6640625" style="2" customWidth="1"/>
    <col min="14" max="16384" width="11.33203125" style="2"/>
  </cols>
  <sheetData>
    <row r="1" spans="1:13" ht="25.2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9" customHeight="1" x14ac:dyDescent="0.25">
      <c r="A2" s="3"/>
      <c r="J2" s="6"/>
      <c r="K2" s="7"/>
      <c r="L2" s="8"/>
    </row>
    <row r="3" spans="1:13" x14ac:dyDescent="0.2">
      <c r="B3" s="9"/>
      <c r="C3" s="10"/>
      <c r="D3" s="10"/>
      <c r="E3" s="11"/>
      <c r="F3" s="10"/>
      <c r="G3" s="10"/>
      <c r="H3" s="11"/>
      <c r="I3" s="11"/>
      <c r="J3" s="11"/>
      <c r="K3" s="10"/>
      <c r="L3" s="12"/>
    </row>
    <row r="4" spans="1:13" x14ac:dyDescent="0.2">
      <c r="B4" s="13" t="s">
        <v>1</v>
      </c>
      <c r="C4" s="2"/>
      <c r="D4" s="2"/>
      <c r="E4" s="5"/>
      <c r="H4" s="2"/>
      <c r="I4" s="2"/>
      <c r="K4" s="2"/>
      <c r="L4" s="14">
        <f>'[1]TABLA 1 PRESUPUESTO'!E34</f>
        <v>6408555.9000000004</v>
      </c>
    </row>
    <row r="5" spans="1:13" x14ac:dyDescent="0.2">
      <c r="B5" s="13"/>
      <c r="C5" s="2"/>
      <c r="D5" s="2"/>
      <c r="E5" s="5"/>
      <c r="H5" s="2"/>
      <c r="I5" s="2"/>
      <c r="K5" s="2"/>
      <c r="L5" s="15"/>
    </row>
    <row r="6" spans="1:13" x14ac:dyDescent="0.2">
      <c r="B6" s="16" t="s">
        <v>2</v>
      </c>
      <c r="C6" s="17"/>
      <c r="D6" s="17"/>
      <c r="E6" s="18"/>
      <c r="F6" s="17"/>
      <c r="G6" s="17"/>
      <c r="H6" s="17"/>
      <c r="I6" s="17"/>
      <c r="J6" s="18"/>
      <c r="K6" s="17"/>
      <c r="L6" s="19">
        <f>'[1]TABLA 1 PRESUPUESTO'!E37</f>
        <v>-691614</v>
      </c>
    </row>
    <row r="7" spans="1:13" ht="13.2" customHeight="1" x14ac:dyDescent="0.2">
      <c r="B7" s="9"/>
      <c r="C7" s="10"/>
      <c r="D7" s="10"/>
      <c r="E7" s="11"/>
      <c r="F7" s="10"/>
      <c r="G7" s="10"/>
      <c r="H7" s="10"/>
      <c r="I7" s="10"/>
      <c r="J7" s="11"/>
      <c r="K7" s="10"/>
      <c r="L7" s="20"/>
    </row>
    <row r="8" spans="1:13" ht="10.199999999999999" customHeight="1" x14ac:dyDescent="0.2">
      <c r="B8" s="21" t="s">
        <v>3</v>
      </c>
      <c r="C8" s="22"/>
      <c r="D8" s="22"/>
      <c r="E8" s="22"/>
      <c r="F8" s="22"/>
      <c r="G8" s="22"/>
      <c r="H8" s="22"/>
      <c r="I8" s="22"/>
      <c r="J8" s="22"/>
      <c r="K8" s="22"/>
      <c r="L8" s="19">
        <f>'[1]TABLA 1 PRESUPUESTO'!E38</f>
        <v>5716941.9000000004</v>
      </c>
    </row>
    <row r="9" spans="1:13" x14ac:dyDescent="0.2">
      <c r="B9" s="23"/>
      <c r="C9" s="2"/>
      <c r="D9" s="2"/>
      <c r="E9" s="5"/>
      <c r="L9" s="2"/>
    </row>
    <row r="10" spans="1:13" s="24" customFormat="1" ht="13.2" x14ac:dyDescent="0.25">
      <c r="B10" s="3"/>
      <c r="E10" s="25"/>
      <c r="H10" s="25"/>
      <c r="I10" s="25"/>
      <c r="J10" s="25"/>
      <c r="K10" s="25"/>
    </row>
    <row r="11" spans="1:13" ht="12.9" customHeight="1" x14ac:dyDescent="0.25">
      <c r="A11" s="3"/>
      <c r="J11" s="6" t="s">
        <v>4</v>
      </c>
      <c r="K11" s="7">
        <f>1/0.865</f>
        <v>1.1560693641618498</v>
      </c>
      <c r="L11" s="8" t="s">
        <v>5</v>
      </c>
    </row>
    <row r="12" spans="1:13" s="29" customFormat="1" ht="12.45" customHeight="1" x14ac:dyDescent="0.2">
      <c r="A12" s="26"/>
      <c r="B12" s="27" t="s">
        <v>6</v>
      </c>
      <c r="C12" s="27"/>
      <c r="D12" s="27" t="s">
        <v>7</v>
      </c>
      <c r="E12" s="27"/>
      <c r="F12" s="27" t="s">
        <v>8</v>
      </c>
      <c r="G12" s="27" t="s">
        <v>9</v>
      </c>
      <c r="H12" s="28" t="s">
        <v>10</v>
      </c>
      <c r="I12" s="28" t="s">
        <v>11</v>
      </c>
      <c r="J12" s="28" t="s">
        <v>12</v>
      </c>
      <c r="K12" s="28" t="s">
        <v>13</v>
      </c>
      <c r="L12" s="28" t="s">
        <v>14</v>
      </c>
      <c r="M12" s="27" t="s">
        <v>6</v>
      </c>
    </row>
    <row r="13" spans="1:13" s="29" customFormat="1" ht="12.45" customHeight="1" x14ac:dyDescent="0.2">
      <c r="A13" s="30"/>
      <c r="B13" s="31" t="s">
        <v>15</v>
      </c>
      <c r="C13" s="31" t="s">
        <v>16</v>
      </c>
      <c r="D13" s="31" t="s">
        <v>17</v>
      </c>
      <c r="E13" s="31" t="s">
        <v>18</v>
      </c>
      <c r="F13" s="31" t="s">
        <v>19</v>
      </c>
      <c r="G13" s="31" t="s">
        <v>20</v>
      </c>
      <c r="H13" s="32" t="s">
        <v>21</v>
      </c>
      <c r="I13" s="32" t="s">
        <v>22</v>
      </c>
      <c r="J13" s="32" t="s">
        <v>23</v>
      </c>
      <c r="K13" s="32" t="s">
        <v>24</v>
      </c>
      <c r="L13" s="32" t="s">
        <v>25</v>
      </c>
      <c r="M13" s="31" t="s">
        <v>15</v>
      </c>
    </row>
    <row r="14" spans="1:13" s="29" customFormat="1" ht="12.45" customHeight="1" x14ac:dyDescent="0.2">
      <c r="A14" s="33"/>
      <c r="B14" s="34" t="s">
        <v>26</v>
      </c>
      <c r="C14" s="34"/>
      <c r="D14" s="34" t="s">
        <v>27</v>
      </c>
      <c r="E14" s="34"/>
      <c r="F14" s="34" t="s">
        <v>28</v>
      </c>
      <c r="G14" s="34" t="s">
        <v>29</v>
      </c>
      <c r="H14" s="35" t="s">
        <v>30</v>
      </c>
      <c r="I14" s="35" t="s">
        <v>31</v>
      </c>
      <c r="J14" s="35" t="s">
        <v>32</v>
      </c>
      <c r="K14" s="35" t="s">
        <v>32</v>
      </c>
      <c r="L14" s="35" t="s">
        <v>14</v>
      </c>
      <c r="M14" s="34" t="s">
        <v>26</v>
      </c>
    </row>
    <row r="15" spans="1:13" s="29" customFormat="1" ht="12.45" customHeight="1" x14ac:dyDescent="0.2">
      <c r="A15" s="30"/>
      <c r="B15" s="31" t="s">
        <v>33</v>
      </c>
      <c r="C15" s="31" t="s">
        <v>34</v>
      </c>
      <c r="D15" s="31" t="s">
        <v>35</v>
      </c>
      <c r="E15" s="31" t="s">
        <v>36</v>
      </c>
      <c r="F15" s="31" t="s">
        <v>37</v>
      </c>
      <c r="G15" s="31" t="s">
        <v>38</v>
      </c>
      <c r="H15" s="32" t="s">
        <v>39</v>
      </c>
      <c r="I15" s="32" t="s">
        <v>40</v>
      </c>
      <c r="J15" s="32" t="s">
        <v>41</v>
      </c>
      <c r="K15" s="32" t="s">
        <v>42</v>
      </c>
      <c r="L15" s="32" t="s">
        <v>43</v>
      </c>
      <c r="M15" s="31" t="s">
        <v>33</v>
      </c>
    </row>
    <row r="16" spans="1:13" s="29" customFormat="1" ht="12.45" customHeight="1" x14ac:dyDescent="0.2">
      <c r="A16" s="33"/>
      <c r="B16" s="34" t="s">
        <v>44</v>
      </c>
      <c r="C16" s="34"/>
      <c r="D16" s="34" t="s">
        <v>45</v>
      </c>
      <c r="E16" s="34"/>
      <c r="F16" s="34" t="s">
        <v>46</v>
      </c>
      <c r="G16" s="34" t="s">
        <v>47</v>
      </c>
      <c r="H16" s="35" t="s">
        <v>48</v>
      </c>
      <c r="I16" s="35" t="s">
        <v>49</v>
      </c>
      <c r="J16" s="35" t="s">
        <v>32</v>
      </c>
      <c r="K16" s="35" t="s">
        <v>32</v>
      </c>
      <c r="L16" s="35" t="s">
        <v>14</v>
      </c>
      <c r="M16" s="34" t="s">
        <v>44</v>
      </c>
    </row>
    <row r="17" spans="1:16" s="29" customFormat="1" ht="12.45" customHeight="1" x14ac:dyDescent="0.2">
      <c r="A17" s="30"/>
      <c r="B17" s="31" t="s">
        <v>50</v>
      </c>
      <c r="C17" s="31" t="s">
        <v>51</v>
      </c>
      <c r="D17" s="31" t="s">
        <v>52</v>
      </c>
      <c r="E17" s="31" t="s">
        <v>53</v>
      </c>
      <c r="F17" s="31" t="s">
        <v>54</v>
      </c>
      <c r="G17" s="31" t="s">
        <v>55</v>
      </c>
      <c r="H17" s="32" t="s">
        <v>56</v>
      </c>
      <c r="I17" s="32" t="s">
        <v>57</v>
      </c>
      <c r="J17" s="32" t="s">
        <v>58</v>
      </c>
      <c r="K17" s="32" t="s">
        <v>59</v>
      </c>
      <c r="L17" s="32" t="s">
        <v>60</v>
      </c>
      <c r="M17" s="31" t="s">
        <v>61</v>
      </c>
    </row>
    <row r="18" spans="1:16" s="29" customFormat="1" ht="10.5" customHeight="1" x14ac:dyDescent="0.2">
      <c r="A18" s="33"/>
      <c r="B18" s="36" t="str">
        <f>'[1]TABLA 2'!B7</f>
        <v>Albania</v>
      </c>
      <c r="C18" s="37" t="str">
        <f>'[1]TABLA 2'!C7</f>
        <v>A</v>
      </c>
      <c r="D18" s="38">
        <f>'[1]TABLA 2'!J7</f>
        <v>193</v>
      </c>
      <c r="E18" s="37">
        <f>'[1]TABLA 2'!P7</f>
        <v>1</v>
      </c>
      <c r="F18" s="39">
        <f>D18/LOOKUP(C18,'TABLA 4'!B$9:B$12,'TABLA 4'!E$9:E$12)</f>
        <v>5.3680896276270262E-4</v>
      </c>
      <c r="G18" s="39">
        <f>(E18+1)/(LOOKUP(C18,'TABLA 4'!B$9:B$12,'TABLA 4'!D$9:D$12)+LOOKUP(C18,'TABLA 4'!B$9:B$12,'TABLA 4'!C$9:C$12))</f>
        <v>4.3478260869565216E-2</v>
      </c>
      <c r="H18" s="40">
        <f t="shared" ref="H18:H72" si="0">1000/K$11</f>
        <v>864.99999999999989</v>
      </c>
      <c r="I18" s="40">
        <f>E18*H18</f>
        <v>864.99999999999989</v>
      </c>
      <c r="J18" s="40">
        <f>LOOKUP(C18,'TABLA 4'!B$9:B$12,'TABLA 4'!J$9:J$12)/3*G18</f>
        <v>51414.362931159427</v>
      </c>
      <c r="K18" s="40">
        <f>LOOKUP(C18,'TABLA 4'!B$9:B$12,'TABLA 4'!J$9:J$12)/3*2*F18</f>
        <v>1269.5857784643185</v>
      </c>
      <c r="L18" s="41">
        <f>SUM(H18:K18)</f>
        <v>54413.948709623743</v>
      </c>
      <c r="M18" s="42" t="str">
        <f>'[1]TABLA 2'!B7</f>
        <v>Albania</v>
      </c>
      <c r="P18" s="43"/>
    </row>
    <row r="19" spans="1:16" s="45" customFormat="1" ht="10.5" customHeight="1" x14ac:dyDescent="0.2">
      <c r="A19" s="44"/>
      <c r="B19" s="36" t="str">
        <f>'[1]TABLA 2'!B8</f>
        <v>Algérie</v>
      </c>
      <c r="C19" s="37" t="str">
        <f>'[1]TABLA 2'!C8</f>
        <v>C</v>
      </c>
      <c r="D19" s="38">
        <f>'[1]TABLA 2'!J8</f>
        <v>6009</v>
      </c>
      <c r="E19" s="37">
        <f>'[1]TABLA 2'!P8</f>
        <v>2</v>
      </c>
      <c r="F19" s="39">
        <f>D19/LOOKUP(C19,'TABLA 4'!B$9:B$12,'TABLA 4'!E$9:E$12)</f>
        <v>1.505136098468814E-2</v>
      </c>
      <c r="G19" s="39">
        <f>(E19+1)/(LOOKUP(C19,'TABLA 4'!B$9:B$12,'TABLA 4'!D$9:D$12)+LOOKUP(C19,'TABLA 4'!B$9:B$12,'TABLA 4'!C$9:C$12))</f>
        <v>4.0540540540540543E-2</v>
      </c>
      <c r="H19" s="40">
        <f t="shared" si="0"/>
        <v>864.99999999999989</v>
      </c>
      <c r="I19" s="40">
        <f t="shared" ref="I19:I72" si="1">E19*H19</f>
        <v>1729.9999999999998</v>
      </c>
      <c r="J19" s="40">
        <f>LOOKUP(C19,'TABLA 4'!B$9:B$12,'TABLA 4'!J$9:J$12)/3*G19</f>
        <v>15358.754040540543</v>
      </c>
      <c r="K19" s="40">
        <f>LOOKUP(C19,'TABLA 4'!B$9:B$12,'TABLA 4'!J$9:J$12)/3*2*F19</f>
        <v>11404.39413273452</v>
      </c>
      <c r="L19" s="41">
        <f t="shared" ref="L19:L72" si="2">SUM(H19:K19)</f>
        <v>29358.148173275062</v>
      </c>
      <c r="M19" s="42" t="str">
        <f>'[1]TABLA 2'!B8</f>
        <v>Algérie</v>
      </c>
      <c r="P19" s="43"/>
    </row>
    <row r="20" spans="1:16" s="45" customFormat="1" ht="10.5" customHeight="1" x14ac:dyDescent="0.2">
      <c r="A20" s="44"/>
      <c r="B20" s="36" t="str">
        <f>'[1]TABLA 2'!B9</f>
        <v>Angola</v>
      </c>
      <c r="C20" s="37" t="str">
        <f>'[1]TABLA 2'!C9</f>
        <v>D</v>
      </c>
      <c r="D20" s="38">
        <f>'[1]TABLA 2'!J9</f>
        <v>3853</v>
      </c>
      <c r="E20" s="37">
        <f>'[1]TABLA 2'!P9</f>
        <v>3</v>
      </c>
      <c r="F20" s="39">
        <f>D20/LOOKUP(C20,'TABLA 4'!B$9:B$12,'TABLA 4'!E$9:E$12)</f>
        <v>0.16700619825755278</v>
      </c>
      <c r="G20" s="39">
        <f>(E20+1)/(LOOKUP(C20,'TABLA 4'!B$9:B$12,'TABLA 4'!D$9:D$12)+LOOKUP(C20,'TABLA 4'!B$9:B$12,'TABLA 4'!C$9:C$12))</f>
        <v>7.5471698113207544E-2</v>
      </c>
      <c r="H20" s="40">
        <f t="shared" si="0"/>
        <v>864.99999999999989</v>
      </c>
      <c r="I20" s="40">
        <f t="shared" si="1"/>
        <v>2594.9999999999995</v>
      </c>
      <c r="J20" s="40">
        <f>LOOKUP(C20,'TABLA 4'!B$9:B$12,'TABLA 4'!J$9:J$12)/3*G20</f>
        <v>4959.1202704402522</v>
      </c>
      <c r="K20" s="40">
        <f>LOOKUP(C20,'TABLA 4'!B$9:B$12,'TABLA 4'!J$9:J$12)/3*2*F20</f>
        <v>21947.401311307131</v>
      </c>
      <c r="L20" s="41">
        <f t="shared" si="2"/>
        <v>30366.52158174738</v>
      </c>
      <c r="M20" s="42" t="str">
        <f>'[1]TABLA 2'!B9</f>
        <v>Angola</v>
      </c>
      <c r="P20" s="43"/>
    </row>
    <row r="21" spans="1:16" s="45" customFormat="1" ht="10.5" customHeight="1" x14ac:dyDescent="0.2">
      <c r="A21" s="44"/>
      <c r="B21" s="36" t="str">
        <f>'[1]TABLA 2'!B10</f>
        <v>Barbados</v>
      </c>
      <c r="C21" s="37" t="str">
        <f>'[1]TABLA 2'!C10</f>
        <v>C</v>
      </c>
      <c r="D21" s="38">
        <f>'[1]TABLA 2'!J10</f>
        <v>321</v>
      </c>
      <c r="E21" s="37">
        <f>'[1]TABLA 2'!P10</f>
        <v>2</v>
      </c>
      <c r="F21" s="39">
        <f>D21/LOOKUP(C21,'TABLA 4'!B$9:B$12,'TABLA 4'!E$9:E$12)</f>
        <v>8.0404175005573185E-4</v>
      </c>
      <c r="G21" s="39">
        <f>(E21+1)/(LOOKUP(C21,'TABLA 4'!B$9:B$12,'TABLA 4'!D$9:D$12)+LOOKUP(C21,'TABLA 4'!B$9:B$12,'TABLA 4'!C$9:C$12))</f>
        <v>4.0540540540540543E-2</v>
      </c>
      <c r="H21" s="40">
        <f t="shared" si="0"/>
        <v>864.99999999999989</v>
      </c>
      <c r="I21" s="40">
        <f t="shared" si="1"/>
        <v>1729.9999999999998</v>
      </c>
      <c r="J21" s="40">
        <f>LOOKUP(C21,'TABLA 4'!B$9:B$12,'TABLA 4'!J$9:J$12)/3*G21</f>
        <v>15358.754040540543</v>
      </c>
      <c r="K21" s="40">
        <f>LOOKUP(C21,'TABLA 4'!B$9:B$12,'TABLA 4'!J$9:J$12)/3*2*F21</f>
        <v>609.22125421996691</v>
      </c>
      <c r="L21" s="41">
        <f t="shared" si="2"/>
        <v>18562.975294760508</v>
      </c>
      <c r="M21" s="42" t="str">
        <f>'[1]TABLA 2'!B10</f>
        <v>Barbados</v>
      </c>
      <c r="P21" s="43"/>
    </row>
    <row r="22" spans="1:16" s="45" customFormat="1" ht="10.5" customHeight="1" x14ac:dyDescent="0.2">
      <c r="A22" s="44"/>
      <c r="B22" s="36" t="str">
        <f>'[1]TABLA 2'!B11</f>
        <v>Belize</v>
      </c>
      <c r="C22" s="37" t="str">
        <f>'[1]TABLA 2'!C11</f>
        <v>C</v>
      </c>
      <c r="D22" s="38">
        <f>'[1]TABLA 2'!J11</f>
        <v>47390</v>
      </c>
      <c r="E22" s="37">
        <f>'[1]TABLA 2'!P11</f>
        <v>4</v>
      </c>
      <c r="F22" s="39">
        <f>D22/LOOKUP(C22,'TABLA 4'!B$9:B$12,'TABLA 4'!E$9:E$12)</f>
        <v>0.11870261225900665</v>
      </c>
      <c r="G22" s="39">
        <f>(E22+1)/(LOOKUP(C22,'TABLA 4'!B$9:B$12,'TABLA 4'!D$9:D$12)+LOOKUP(C22,'TABLA 4'!B$9:B$12,'TABLA 4'!C$9:C$12))</f>
        <v>6.7567567567567571E-2</v>
      </c>
      <c r="H22" s="40">
        <f t="shared" si="0"/>
        <v>864.99999999999989</v>
      </c>
      <c r="I22" s="40">
        <f t="shared" si="1"/>
        <v>3459.9999999999995</v>
      </c>
      <c r="J22" s="40">
        <f>LOOKUP(C22,'TABLA 4'!B$9:B$12,'TABLA 4'!J$9:J$12)/3*G22</f>
        <v>25597.923400900905</v>
      </c>
      <c r="K22" s="40">
        <f>LOOKUP(C22,'TABLA 4'!B$9:B$12,'TABLA 4'!J$9:J$12)/3*2*F22</f>
        <v>89940.795132349624</v>
      </c>
      <c r="L22" s="41">
        <f t="shared" si="2"/>
        <v>119863.71853325053</v>
      </c>
      <c r="M22" s="42" t="str">
        <f>'[1]TABLA 2'!B11</f>
        <v>Belize</v>
      </c>
      <c r="P22" s="43"/>
    </row>
    <row r="23" spans="1:16" s="45" customFormat="1" ht="10.5" customHeight="1" x14ac:dyDescent="0.2">
      <c r="A23" s="44"/>
      <c r="B23" s="36" t="str">
        <f>'[1]TABLA 2'!B12</f>
        <v>Brazil</v>
      </c>
      <c r="C23" s="37" t="str">
        <f>'[1]TABLA 2'!C12</f>
        <v>B</v>
      </c>
      <c r="D23" s="38">
        <f>'[1]TABLA 2'!J12</f>
        <v>64342</v>
      </c>
      <c r="E23" s="37">
        <f>'[1]TABLA 2'!P12</f>
        <v>3</v>
      </c>
      <c r="F23" s="39">
        <f>D23/LOOKUP(C23,'TABLA 4'!B$9:B$12,'TABLA 4'!E$9:E$12)</f>
        <v>0.54720029936045722</v>
      </c>
      <c r="G23" s="39">
        <f>(E23+1)/(LOOKUP(C23,'TABLA 4'!B$9:B$12,'TABLA 4'!D$9:D$12)+LOOKUP(C23,'TABLA 4'!B$9:B$12,'TABLA 4'!C$9:C$12))</f>
        <v>0.23529411764705882</v>
      </c>
      <c r="H23" s="40">
        <f t="shared" si="0"/>
        <v>864.99999999999989</v>
      </c>
      <c r="I23" s="40">
        <f t="shared" si="1"/>
        <v>2594.9999999999995</v>
      </c>
      <c r="J23" s="40">
        <f>LOOKUP(C23,'TABLA 4'!B$9:B$12,'TABLA 4'!J$9:J$12)/3*G23</f>
        <v>52653.178666666667</v>
      </c>
      <c r="K23" s="40">
        <f>LOOKUP(C23,'TABLA 4'!B$9:B$12,'TABLA 4'!J$9:J$12)/3*2*F23</f>
        <v>244900.59859377696</v>
      </c>
      <c r="L23" s="41">
        <f t="shared" si="2"/>
        <v>301013.7772604436</v>
      </c>
      <c r="M23" s="42" t="str">
        <f>'[1]TABLA 2'!B12</f>
        <v>Brazil</v>
      </c>
      <c r="P23" s="43"/>
    </row>
    <row r="24" spans="1:16" s="45" customFormat="1" ht="10.5" customHeight="1" x14ac:dyDescent="0.2">
      <c r="A24" s="44"/>
      <c r="B24" s="36" t="str">
        <f>'[1]TABLA 2'!B13</f>
        <v>Cabo Verde</v>
      </c>
      <c r="C24" s="37" t="str">
        <f>'[1]TABLA 2'!C13</f>
        <v>C</v>
      </c>
      <c r="D24" s="38">
        <f>'[1]TABLA 2'!J13</f>
        <v>9882</v>
      </c>
      <c r="E24" s="37">
        <f>'[1]TABLA 2'!P13</f>
        <v>3</v>
      </c>
      <c r="F24" s="39">
        <f>D24/LOOKUP(C24,'TABLA 4'!B$9:B$12,'TABLA 4'!E$9:E$12)</f>
        <v>2.47524628475101E-2</v>
      </c>
      <c r="G24" s="39">
        <f>(E24+1)/(LOOKUP(C24,'TABLA 4'!B$9:B$12,'TABLA 4'!D$9:D$12)+LOOKUP(C24,'TABLA 4'!B$9:B$12,'TABLA 4'!C$9:C$12))</f>
        <v>5.4054054054054057E-2</v>
      </c>
      <c r="H24" s="40">
        <f t="shared" si="0"/>
        <v>864.99999999999989</v>
      </c>
      <c r="I24" s="40">
        <f t="shared" si="1"/>
        <v>2594.9999999999995</v>
      </c>
      <c r="J24" s="40">
        <f>LOOKUP(C24,'TABLA 4'!B$9:B$12,'TABLA 4'!J$9:J$12)/3*G24</f>
        <v>20478.338720720723</v>
      </c>
      <c r="K24" s="40">
        <f>LOOKUP(C24,'TABLA 4'!B$9:B$12,'TABLA 4'!J$9:J$12)/3*2*F24</f>
        <v>18754.904779444587</v>
      </c>
      <c r="L24" s="41">
        <f t="shared" si="2"/>
        <v>42693.243500165307</v>
      </c>
      <c r="M24" s="42" t="str">
        <f>'[1]TABLA 2'!B13</f>
        <v>Cabo Verde</v>
      </c>
      <c r="P24" s="43"/>
    </row>
    <row r="25" spans="1:16" s="45" customFormat="1" ht="10.5" customHeight="1" x14ac:dyDescent="0.2">
      <c r="A25" s="44"/>
      <c r="B25" s="36" t="str">
        <f>'[1]TABLA 2'!B14</f>
        <v>Canada</v>
      </c>
      <c r="C25" s="37" t="str">
        <f>'[1]TABLA 2'!C14</f>
        <v>A</v>
      </c>
      <c r="D25" s="38">
        <f>'[1]TABLA 2'!J14</f>
        <v>2966</v>
      </c>
      <c r="E25" s="37">
        <f>'[1]TABLA 2'!P14</f>
        <v>3</v>
      </c>
      <c r="F25" s="39">
        <f>D25/LOOKUP(C25,'TABLA 4'!B$9:B$12,'TABLA 4'!E$9:E$12)</f>
        <v>8.249613386291068E-3</v>
      </c>
      <c r="G25" s="39">
        <f>(E25+1)/(LOOKUP(C25,'TABLA 4'!B$9:B$12,'TABLA 4'!D$9:D$12)+LOOKUP(C25,'TABLA 4'!B$9:B$12,'TABLA 4'!C$9:C$12))</f>
        <v>8.6956521739130432E-2</v>
      </c>
      <c r="H25" s="40">
        <f t="shared" si="0"/>
        <v>864.99999999999989</v>
      </c>
      <c r="I25" s="40">
        <f t="shared" si="1"/>
        <v>2594.9999999999995</v>
      </c>
      <c r="J25" s="40">
        <f>LOOKUP(C25,'TABLA 4'!B$9:B$12,'TABLA 4'!J$9:J$12)/3*G25</f>
        <v>102828.72586231885</v>
      </c>
      <c r="K25" s="40">
        <f>LOOKUP(C25,'TABLA 4'!B$9:B$12,'TABLA 4'!J$9:J$12)/3*2*F25</f>
        <v>19510.836367487922</v>
      </c>
      <c r="L25" s="41">
        <f t="shared" si="2"/>
        <v>125799.56222980678</v>
      </c>
      <c r="M25" s="42" t="str">
        <f>'[1]TABLA 2'!B14</f>
        <v>Canada</v>
      </c>
      <c r="P25" s="43"/>
    </row>
    <row r="26" spans="1:16" s="45" customFormat="1" ht="10.5" customHeight="1" x14ac:dyDescent="0.2">
      <c r="A26" s="44"/>
      <c r="B26" s="36" t="str">
        <f>'[1]TABLA 2'!B15</f>
        <v>China, People's Rep. of</v>
      </c>
      <c r="C26" s="37" t="str">
        <f>'[1]TABLA 2'!C15</f>
        <v>B</v>
      </c>
      <c r="D26" s="38">
        <f>'[1]TABLA 2'!J15</f>
        <v>5204</v>
      </c>
      <c r="E26" s="37">
        <f>'[1]TABLA 2'!P15</f>
        <v>4</v>
      </c>
      <c r="F26" s="39">
        <f>D26/LOOKUP(C26,'TABLA 4'!B$9:B$12,'TABLA 4'!E$9:E$12)</f>
        <v>4.4257722139066542E-2</v>
      </c>
      <c r="G26" s="39">
        <f>(E26+1)/(LOOKUP(C26,'TABLA 4'!B$9:B$12,'TABLA 4'!D$9:D$12)+LOOKUP(C26,'TABLA 4'!B$9:B$12,'TABLA 4'!C$9:C$12))</f>
        <v>0.29411764705882354</v>
      </c>
      <c r="H26" s="40">
        <f t="shared" si="0"/>
        <v>864.99999999999989</v>
      </c>
      <c r="I26" s="40">
        <f t="shared" si="1"/>
        <v>3459.9999999999995</v>
      </c>
      <c r="J26" s="40">
        <f>LOOKUP(C26,'TABLA 4'!B$9:B$12,'TABLA 4'!J$9:J$12)/3*G26</f>
        <v>65816.473333333342</v>
      </c>
      <c r="K26" s="40">
        <f>LOOKUP(C26,'TABLA 4'!B$9:B$12,'TABLA 4'!J$9:J$12)/3*2*F26</f>
        <v>19807.632884927658</v>
      </c>
      <c r="L26" s="41">
        <f t="shared" si="2"/>
        <v>89949.106218261004</v>
      </c>
      <c r="M26" s="42" t="str">
        <f>'[1]TABLA 2'!B15</f>
        <v>China, People's Rep. of</v>
      </c>
      <c r="P26" s="43"/>
    </row>
    <row r="27" spans="1:16" s="45" customFormat="1" ht="10.5" customHeight="1" x14ac:dyDescent="0.2">
      <c r="A27" s="44"/>
      <c r="B27" s="36" t="str">
        <f>'[1]TABLA 2'!B16</f>
        <v>Costa Rica</v>
      </c>
      <c r="C27" s="37" t="str">
        <f>'[1]TABLA 2'!C16</f>
        <v>C</v>
      </c>
      <c r="D27" s="38">
        <f>'[1]TABLA 2'!J16</f>
        <v>142</v>
      </c>
      <c r="E27" s="37">
        <f>'[1]TABLA 2'!P16</f>
        <v>2</v>
      </c>
      <c r="F27" s="39">
        <f>D27/LOOKUP(C27,'TABLA 4'!B$9:B$12,'TABLA 4'!E$9:E$12)</f>
        <v>3.5568202027387515E-4</v>
      </c>
      <c r="G27" s="39">
        <f>(E27+1)/(LOOKUP(C27,'TABLA 4'!B$9:B$12,'TABLA 4'!D$9:D$12)+LOOKUP(C27,'TABLA 4'!B$9:B$12,'TABLA 4'!C$9:C$12))</f>
        <v>4.0540540540540543E-2</v>
      </c>
      <c r="H27" s="40">
        <f t="shared" si="0"/>
        <v>864.99999999999989</v>
      </c>
      <c r="I27" s="40">
        <f t="shared" si="1"/>
        <v>1729.9999999999998</v>
      </c>
      <c r="J27" s="40">
        <f>LOOKUP(C27,'TABLA 4'!B$9:B$12,'TABLA 4'!J$9:J$12)/3*G27</f>
        <v>15358.754040540543</v>
      </c>
      <c r="K27" s="40">
        <f>LOOKUP(C27,'TABLA 4'!B$9:B$12,'TABLA 4'!J$9:J$12)/3*2*F27</f>
        <v>269.49974485743081</v>
      </c>
      <c r="L27" s="41">
        <f t="shared" si="2"/>
        <v>18223.253785397974</v>
      </c>
      <c r="M27" s="42" t="str">
        <f>'[1]TABLA 2'!B16</f>
        <v>Costa Rica</v>
      </c>
      <c r="P27" s="43"/>
    </row>
    <row r="28" spans="1:16" s="45" customFormat="1" ht="10.5" customHeight="1" x14ac:dyDescent="0.2">
      <c r="A28" s="44"/>
      <c r="B28" s="36" t="str">
        <f>'[1]TABLA 2'!B17</f>
        <v>Côte d'Ivoire</v>
      </c>
      <c r="C28" s="37" t="str">
        <f>'[1]TABLA 2'!C17</f>
        <v>C</v>
      </c>
      <c r="D28" s="38">
        <f>'[1]TABLA 2'!J17</f>
        <v>19236</v>
      </c>
      <c r="E28" s="37">
        <f>'[1]TABLA 2'!P17</f>
        <v>3</v>
      </c>
      <c r="F28" s="39">
        <f>D28/LOOKUP(C28,'TABLA 4'!B$9:B$12,'TABLA 4'!E$9:E$12)</f>
        <v>4.818238973231171E-2</v>
      </c>
      <c r="G28" s="39">
        <f>(E28+1)/(LOOKUP(C28,'TABLA 4'!B$9:B$12,'TABLA 4'!D$9:D$12)+LOOKUP(C28,'TABLA 4'!B$9:B$12,'TABLA 4'!C$9:C$12))</f>
        <v>5.4054054054054057E-2</v>
      </c>
      <c r="H28" s="40">
        <f t="shared" si="0"/>
        <v>864.99999999999989</v>
      </c>
      <c r="I28" s="40">
        <f t="shared" si="1"/>
        <v>2594.9999999999995</v>
      </c>
      <c r="J28" s="40">
        <f>LOOKUP(C28,'TABLA 4'!B$9:B$12,'TABLA 4'!J$9:J$12)/3*G28</f>
        <v>20478.338720720723</v>
      </c>
      <c r="K28" s="40">
        <f>LOOKUP(C28,'TABLA 4'!B$9:B$12,'TABLA 4'!J$9:J$12)/3*2*F28</f>
        <v>36507.726000546056</v>
      </c>
      <c r="L28" s="41">
        <f t="shared" si="2"/>
        <v>60446.064721266783</v>
      </c>
      <c r="M28" s="42" t="str">
        <f>'[1]TABLA 2'!B17</f>
        <v>Côte d'Ivoire</v>
      </c>
      <c r="P28" s="43"/>
    </row>
    <row r="29" spans="1:16" s="45" customFormat="1" ht="10.5" customHeight="1" x14ac:dyDescent="0.2">
      <c r="A29" s="44"/>
      <c r="B29" s="36" t="str">
        <f>'[1]TABLA 2'!B18</f>
        <v>Cuba</v>
      </c>
      <c r="C29" s="37" t="str">
        <f>'[1]TABLA 2'!C18</f>
        <v>C</v>
      </c>
      <c r="D29" s="38">
        <f>'[1]TABLA 2'!J18</f>
        <v>0</v>
      </c>
      <c r="E29" s="37">
        <f>'[1]TABLA 2'!P18</f>
        <v>3</v>
      </c>
      <c r="F29" s="39">
        <f>D29/LOOKUP(C29,'TABLA 4'!B$9:B$12,'TABLA 4'!E$9:E$12)</f>
        <v>0</v>
      </c>
      <c r="G29" s="39">
        <f>(E29+1)/(LOOKUP(C29,'TABLA 4'!B$9:B$12,'TABLA 4'!D$9:D$12)+LOOKUP(C29,'TABLA 4'!B$9:B$12,'TABLA 4'!C$9:C$12))</f>
        <v>5.4054054054054057E-2</v>
      </c>
      <c r="H29" s="40">
        <f t="shared" si="0"/>
        <v>864.99999999999989</v>
      </c>
      <c r="I29" s="40">
        <f t="shared" si="1"/>
        <v>2594.9999999999995</v>
      </c>
      <c r="J29" s="40">
        <f>LOOKUP(C29,'TABLA 4'!B$9:B$12,'TABLA 4'!J$9:J$12)/3*G29</f>
        <v>20478.338720720723</v>
      </c>
      <c r="K29" s="40">
        <f>LOOKUP(C29,'TABLA 4'!B$9:B$12,'TABLA 4'!J$9:J$12)/3*2*F29</f>
        <v>0</v>
      </c>
      <c r="L29" s="41">
        <f t="shared" si="2"/>
        <v>23938.338720720723</v>
      </c>
      <c r="M29" s="42" t="str">
        <f>'[1]TABLA 2'!B18</f>
        <v>Cuba</v>
      </c>
      <c r="P29" s="43"/>
    </row>
    <row r="30" spans="1:16" s="45" customFormat="1" ht="10.5" customHeight="1" x14ac:dyDescent="0.2">
      <c r="A30" s="44"/>
      <c r="B30" s="36" t="str">
        <f>'[1]TABLA 2'!B19</f>
        <v>Curaçao</v>
      </c>
      <c r="C30" s="37" t="str">
        <f>'[1]TABLA 2'!C19</f>
        <v>A</v>
      </c>
      <c r="D30" s="38">
        <f>'[1]TABLA 2'!J19</f>
        <v>11487</v>
      </c>
      <c r="E30" s="37">
        <f>'[1]TABLA 2'!P19</f>
        <v>1</v>
      </c>
      <c r="F30" s="39">
        <f>D30/LOOKUP(C30,'TABLA 4'!B$9:B$12,'TABLA 4'!E$9:E$12)</f>
        <v>3.194986816194386E-2</v>
      </c>
      <c r="G30" s="39">
        <f>(E30+1)/(LOOKUP(C30,'TABLA 4'!B$9:B$12,'TABLA 4'!D$9:D$12)+LOOKUP(C30,'TABLA 4'!B$9:B$12,'TABLA 4'!C$9:C$12))</f>
        <v>4.3478260869565216E-2</v>
      </c>
      <c r="H30" s="40">
        <f t="shared" si="0"/>
        <v>864.99999999999989</v>
      </c>
      <c r="I30" s="40">
        <f t="shared" si="1"/>
        <v>864.99999999999989</v>
      </c>
      <c r="J30" s="40">
        <f>LOOKUP(C30,'TABLA 4'!B$9:B$12,'TABLA 4'!J$9:J$12)/3*G30</f>
        <v>51414.362931159427</v>
      </c>
      <c r="K30" s="40">
        <f>LOOKUP(C30,'TABLA 4'!B$9:B$12,'TABLA 4'!J$9:J$12)/3*2*F30</f>
        <v>75563.377394920346</v>
      </c>
      <c r="L30" s="41">
        <f t="shared" si="2"/>
        <v>128707.74032607977</v>
      </c>
      <c r="M30" s="42" t="str">
        <f>'[1]TABLA 2'!B19</f>
        <v>Curaçao</v>
      </c>
      <c r="P30" s="43"/>
    </row>
    <row r="31" spans="1:16" s="45" customFormat="1" ht="10.5" customHeight="1" x14ac:dyDescent="0.2">
      <c r="A31" s="44"/>
      <c r="B31" s="36" t="str">
        <f>'[1]TABLA 2'!B20</f>
        <v>Egypt</v>
      </c>
      <c r="C31" s="37" t="str">
        <f>'[1]TABLA 2'!C20</f>
        <v>D</v>
      </c>
      <c r="D31" s="38">
        <f>'[1]TABLA 2'!J20</f>
        <v>489</v>
      </c>
      <c r="E31" s="37">
        <f>'[1]TABLA 2'!P20</f>
        <v>2</v>
      </c>
      <c r="F31" s="39">
        <f>D31/LOOKUP(C31,'TABLA 4'!B$9:B$12,'TABLA 4'!E$9:E$12)</f>
        <v>2.1195440162975164E-2</v>
      </c>
      <c r="G31" s="39">
        <f>(E31+1)/(LOOKUP(C31,'TABLA 4'!B$9:B$12,'TABLA 4'!D$9:D$12)+LOOKUP(C31,'TABLA 4'!B$9:B$12,'TABLA 4'!C$9:C$12))</f>
        <v>5.6603773584905662E-2</v>
      </c>
      <c r="H31" s="40">
        <f t="shared" si="0"/>
        <v>864.99999999999989</v>
      </c>
      <c r="I31" s="40">
        <f t="shared" si="1"/>
        <v>1729.9999999999998</v>
      </c>
      <c r="J31" s="40">
        <f>LOOKUP(C31,'TABLA 4'!B$9:B$12,'TABLA 4'!J$9:J$12)/3*G31</f>
        <v>3719.3402028301898</v>
      </c>
      <c r="K31" s="40">
        <f>LOOKUP(C31,'TABLA 4'!B$9:B$12,'TABLA 4'!J$9:J$12)/3*2*F31</f>
        <v>2785.4345292575103</v>
      </c>
      <c r="L31" s="41">
        <f t="shared" si="2"/>
        <v>9099.7747320877006</v>
      </c>
      <c r="M31" s="42" t="str">
        <f>'[1]TABLA 2'!B20</f>
        <v>Egypt</v>
      </c>
      <c r="P31" s="43"/>
    </row>
    <row r="32" spans="1:16" s="45" customFormat="1" ht="10.5" customHeight="1" x14ac:dyDescent="0.2">
      <c r="A32" s="44"/>
      <c r="B32" s="36" t="str">
        <f>'[1]TABLA 2'!B21</f>
        <v>El Salvador</v>
      </c>
      <c r="C32" s="37" t="str">
        <f>'[1]TABLA 2'!C21</f>
        <v>C</v>
      </c>
      <c r="D32" s="38">
        <f>'[1]TABLA 2'!J21</f>
        <v>18613</v>
      </c>
      <c r="E32" s="37">
        <f>'[1]TABLA 2'!P21</f>
        <v>1</v>
      </c>
      <c r="F32" s="39">
        <f>D32/LOOKUP(C32,'TABLA 4'!B$9:B$12,'TABLA 4'!E$9:E$12)</f>
        <v>4.6621897488434073E-2</v>
      </c>
      <c r="G32" s="39">
        <f>(E32+1)/(LOOKUP(C32,'TABLA 4'!B$9:B$12,'TABLA 4'!D$9:D$12)+LOOKUP(C32,'TABLA 4'!B$9:B$12,'TABLA 4'!C$9:C$12))</f>
        <v>2.7027027027027029E-2</v>
      </c>
      <c r="H32" s="40">
        <f t="shared" si="0"/>
        <v>864.99999999999989</v>
      </c>
      <c r="I32" s="40">
        <f t="shared" si="1"/>
        <v>864.99999999999989</v>
      </c>
      <c r="J32" s="40">
        <f>LOOKUP(C32,'TABLA 4'!B$9:B$12,'TABLA 4'!J$9:J$12)/3*G32</f>
        <v>10239.169360360362</v>
      </c>
      <c r="K32" s="40">
        <f>LOOKUP(C32,'TABLA 4'!B$9:B$12,'TABLA 4'!J$9:J$12)/3*2*F32</f>
        <v>35325.343317122257</v>
      </c>
      <c r="L32" s="41">
        <f t="shared" si="2"/>
        <v>47294.51267748262</v>
      </c>
      <c r="M32" s="42" t="str">
        <f>'[1]TABLA 2'!B21</f>
        <v>El Salvador</v>
      </c>
      <c r="P32" s="43"/>
    </row>
    <row r="33" spans="1:16" s="45" customFormat="1" ht="10.5" customHeight="1" x14ac:dyDescent="0.2">
      <c r="A33" s="44"/>
      <c r="B33" s="36" t="str">
        <f>'[1]TABLA 2'!B22</f>
        <v>France (St. P. &amp; M.)</v>
      </c>
      <c r="C33" s="37" t="str">
        <f>'[1]TABLA 2'!C22</f>
        <v>A</v>
      </c>
      <c r="D33" s="38">
        <f>'[1]TABLA 2'!J22</f>
        <v>77</v>
      </c>
      <c r="E33" s="37">
        <f>'[1]TABLA 2'!P22</f>
        <v>3</v>
      </c>
      <c r="F33" s="39">
        <f>D33/LOOKUP(C33,'TABLA 4'!B$9:B$12,'TABLA 4'!E$9:E$12)</f>
        <v>2.1416730638719223E-4</v>
      </c>
      <c r="G33" s="39">
        <f>(E33+1)/(LOOKUP(C33,'TABLA 4'!B$9:B$12,'TABLA 4'!D$9:D$12)+LOOKUP(C33,'TABLA 4'!B$9:B$12,'TABLA 4'!C$9:C$12))</f>
        <v>8.6956521739130432E-2</v>
      </c>
      <c r="H33" s="40">
        <f t="shared" si="0"/>
        <v>864.99999999999989</v>
      </c>
      <c r="I33" s="40">
        <f t="shared" si="1"/>
        <v>2594.9999999999995</v>
      </c>
      <c r="J33" s="40">
        <f>LOOKUP(C33,'TABLA 4'!B$9:B$12,'TABLA 4'!J$9:J$12)/3*G33</f>
        <v>102828.72586231885</v>
      </c>
      <c r="K33" s="40">
        <f>LOOKUP(C33,'TABLA 4'!B$9:B$12,'TABLA 4'!J$9:J$12)/3*2*F33</f>
        <v>506.51867845467632</v>
      </c>
      <c r="L33" s="41">
        <f t="shared" si="2"/>
        <v>106795.24454077354</v>
      </c>
      <c r="M33" s="42" t="str">
        <f>'[1]TABLA 2'!B22</f>
        <v>France (St. P. &amp; M.)</v>
      </c>
      <c r="P33" s="43"/>
    </row>
    <row r="34" spans="1:16" s="45" customFormat="1" ht="10.5" customHeight="1" x14ac:dyDescent="0.2">
      <c r="A34" s="44"/>
      <c r="B34" s="36" t="str">
        <f>'[1]TABLA 2'!B23</f>
        <v>Gabon</v>
      </c>
      <c r="C34" s="37" t="str">
        <f>'[1]TABLA 2'!C23</f>
        <v>D</v>
      </c>
      <c r="D34" s="38">
        <f>'[1]TABLA 2'!J23</f>
        <v>258</v>
      </c>
      <c r="E34" s="37">
        <f>'[1]TABLA 2'!P23</f>
        <v>2</v>
      </c>
      <c r="F34" s="39">
        <f>D34/LOOKUP(C34,'TABLA 4'!B$9:B$12,'TABLA 4'!E$9:E$12)</f>
        <v>1.1182870270035975E-2</v>
      </c>
      <c r="G34" s="39">
        <f>(E34+1)/(LOOKUP(C34,'TABLA 4'!B$9:B$12,'TABLA 4'!D$9:D$12)+LOOKUP(C34,'TABLA 4'!B$9:B$12,'TABLA 4'!C$9:C$12))</f>
        <v>5.6603773584905662E-2</v>
      </c>
      <c r="H34" s="40">
        <f t="shared" si="0"/>
        <v>864.99999999999989</v>
      </c>
      <c r="I34" s="40">
        <f t="shared" si="1"/>
        <v>1729.9999999999998</v>
      </c>
      <c r="J34" s="40">
        <f>LOOKUP(C34,'TABLA 4'!B$9:B$12,'TABLA 4'!J$9:J$12)/3*G34</f>
        <v>3719.3402028301898</v>
      </c>
      <c r="K34" s="40">
        <f>LOOKUP(C34,'TABLA 4'!B$9:B$12,'TABLA 4'!J$9:J$12)/3*2*F34</f>
        <v>1469.6157639027354</v>
      </c>
      <c r="L34" s="41">
        <f t="shared" si="2"/>
        <v>7783.9559667329249</v>
      </c>
      <c r="M34" s="42" t="str">
        <f>'[1]TABLA 2'!B23</f>
        <v>Gabon</v>
      </c>
      <c r="P34" s="43"/>
    </row>
    <row r="35" spans="1:16" s="45" customFormat="1" ht="10.5" customHeight="1" x14ac:dyDescent="0.2">
      <c r="A35" s="44"/>
      <c r="B35" s="36" t="str">
        <f>'[1]TABLA 2'!B24</f>
        <v>Gambia</v>
      </c>
      <c r="C35" s="37" t="str">
        <f>'[1]TABLA 2'!C24</f>
        <v>D</v>
      </c>
      <c r="D35" s="38">
        <f>'[1]TABLA 2'!J24</f>
        <v>3591</v>
      </c>
      <c r="E35" s="37">
        <f>'[1]TABLA 2'!P24</f>
        <v>2</v>
      </c>
      <c r="F35" s="39">
        <f>D35/LOOKUP(C35,'TABLA 4'!B$9:B$12,'TABLA 4'!E$9:E$12)</f>
        <v>0.15564995015387284</v>
      </c>
      <c r="G35" s="39">
        <f>(E35+1)/(LOOKUP(C35,'TABLA 4'!B$9:B$12,'TABLA 4'!D$9:D$12)+LOOKUP(C35,'TABLA 4'!B$9:B$12,'TABLA 4'!C$9:C$12))</f>
        <v>5.6603773584905662E-2</v>
      </c>
      <c r="H35" s="40">
        <f t="shared" si="0"/>
        <v>864.99999999999989</v>
      </c>
      <c r="I35" s="40">
        <f t="shared" si="1"/>
        <v>1729.9999999999998</v>
      </c>
      <c r="J35" s="40">
        <f>LOOKUP(C35,'TABLA 4'!B$9:B$12,'TABLA 4'!J$9:J$12)/3*G35</f>
        <v>3719.3402028301898</v>
      </c>
      <c r="K35" s="40">
        <f>LOOKUP(C35,'TABLA 4'!B$9:B$12,'TABLA 4'!J$9:J$12)/3*2*F35</f>
        <v>20455.000806878772</v>
      </c>
      <c r="L35" s="41">
        <f t="shared" si="2"/>
        <v>26769.341009708962</v>
      </c>
      <c r="M35" s="42" t="str">
        <f>'[1]TABLA 2'!B24</f>
        <v>Gambia</v>
      </c>
      <c r="P35" s="43"/>
    </row>
    <row r="36" spans="1:16" s="45" customFormat="1" ht="10.5" customHeight="1" x14ac:dyDescent="0.2">
      <c r="A36" s="44"/>
      <c r="B36" s="36" t="str">
        <f>'[1]TABLA 2'!B25</f>
        <v>Ghana</v>
      </c>
      <c r="C36" s="37" t="str">
        <f>'[1]TABLA 2'!C25</f>
        <v>C</v>
      </c>
      <c r="D36" s="38">
        <f>'[1]TABLA 2'!J25</f>
        <v>125993</v>
      </c>
      <c r="E36" s="37">
        <f>'[1]TABLA 2'!P25</f>
        <v>1</v>
      </c>
      <c r="F36" s="39">
        <f>D36/LOOKUP(C36,'TABLA 4'!B$9:B$12,'TABLA 4'!E$9:E$12)</f>
        <v>0.31558763929835459</v>
      </c>
      <c r="G36" s="39">
        <f>(E36+1)/(LOOKUP(C36,'TABLA 4'!B$9:B$12,'TABLA 4'!D$9:D$12)+LOOKUP(C36,'TABLA 4'!B$9:B$12,'TABLA 4'!C$9:C$12))</f>
        <v>2.7027027027027029E-2</v>
      </c>
      <c r="H36" s="40">
        <f t="shared" si="0"/>
        <v>864.99999999999989</v>
      </c>
      <c r="I36" s="40">
        <f t="shared" si="1"/>
        <v>864.99999999999989</v>
      </c>
      <c r="J36" s="40">
        <f>LOOKUP(C36,'TABLA 4'!B$9:B$12,'TABLA 4'!J$9:J$12)/3*G36</f>
        <v>10239.169360360362</v>
      </c>
      <c r="K36" s="40">
        <f>LOOKUP(C36,'TABLA 4'!B$9:B$12,'TABLA 4'!J$9:J$12)/3*2*F36</f>
        <v>239120.29122410057</v>
      </c>
      <c r="L36" s="41">
        <f t="shared" si="2"/>
        <v>251089.46058446093</v>
      </c>
      <c r="M36" s="42" t="str">
        <f>'[1]TABLA 2'!B25</f>
        <v>Ghana</v>
      </c>
      <c r="P36" s="43"/>
    </row>
    <row r="37" spans="1:16" s="45" customFormat="1" ht="10.5" customHeight="1" x14ac:dyDescent="0.2">
      <c r="A37" s="44"/>
      <c r="B37" s="36" t="str">
        <f>'[1]TABLA 2'!B26</f>
        <v>Grenada</v>
      </c>
      <c r="C37" s="37" t="str">
        <f>'[1]TABLA 2'!C26</f>
        <v>C</v>
      </c>
      <c r="D37" s="38">
        <f>'[1]TABLA 2'!J26</f>
        <v>1395</v>
      </c>
      <c r="E37" s="37">
        <f>'[1]TABLA 2'!P26</f>
        <v>0</v>
      </c>
      <c r="F37" s="39">
        <f>D37/LOOKUP(C37,'TABLA 4'!B$9:B$12,'TABLA 4'!E$9:E$12)</f>
        <v>3.4942001287468719E-3</v>
      </c>
      <c r="G37" s="39">
        <f>(E37+1)/(LOOKUP(C37,'TABLA 4'!B$9:B$12,'TABLA 4'!D$9:D$12)+LOOKUP(C37,'TABLA 4'!B$9:B$12,'TABLA 4'!C$9:C$12))</f>
        <v>1.3513513513513514E-2</v>
      </c>
      <c r="H37" s="40">
        <f t="shared" si="0"/>
        <v>864.99999999999989</v>
      </c>
      <c r="I37" s="40">
        <f t="shared" si="1"/>
        <v>0</v>
      </c>
      <c r="J37" s="40">
        <f>LOOKUP(C37,'TABLA 4'!B$9:B$12,'TABLA 4'!J$9:J$12)/3*G37</f>
        <v>5119.5846801801808</v>
      </c>
      <c r="K37" s="40">
        <f>LOOKUP(C37,'TABLA 4'!B$9:B$12,'TABLA 4'!J$9:J$12)/3*2*F37</f>
        <v>2647.5503103951828</v>
      </c>
      <c r="L37" s="41">
        <f t="shared" si="2"/>
        <v>8632.1349905753632</v>
      </c>
      <c r="M37" s="42" t="str">
        <f>'[1]TABLA 2'!B26</f>
        <v>Grenada</v>
      </c>
      <c r="P37" s="43"/>
    </row>
    <row r="38" spans="1:16" s="45" customFormat="1" ht="10.5" customHeight="1" x14ac:dyDescent="0.2">
      <c r="A38" s="44"/>
      <c r="B38" s="36" t="str">
        <f>'[1]TABLA 2'!B27</f>
        <v>Guatemala, Rep. de</v>
      </c>
      <c r="C38" s="37" t="str">
        <f>'[1]TABLA 2'!C27</f>
        <v>C</v>
      </c>
      <c r="D38" s="38">
        <f>'[1]TABLA 2'!J27</f>
        <v>10907</v>
      </c>
      <c r="E38" s="37">
        <f>'[1]TABLA 2'!P27</f>
        <v>2</v>
      </c>
      <c r="F38" s="39">
        <f>D38/LOOKUP(C38,'TABLA 4'!B$9:B$12,'TABLA 4'!E$9:E$12)</f>
        <v>2.7319885881177158E-2</v>
      </c>
      <c r="G38" s="39">
        <f>(E38+1)/(LOOKUP(C38,'TABLA 4'!B$9:B$12,'TABLA 4'!D$9:D$12)+LOOKUP(C38,'TABLA 4'!B$9:B$12,'TABLA 4'!C$9:C$12))</f>
        <v>4.0540540540540543E-2</v>
      </c>
      <c r="H38" s="40">
        <f t="shared" si="0"/>
        <v>864.99999999999989</v>
      </c>
      <c r="I38" s="40">
        <f t="shared" si="1"/>
        <v>1729.9999999999998</v>
      </c>
      <c r="J38" s="40">
        <f>LOOKUP(C38,'TABLA 4'!B$9:B$12,'TABLA 4'!J$9:J$12)/3*G38</f>
        <v>15358.754040540543</v>
      </c>
      <c r="K38" s="40">
        <f>LOOKUP(C38,'TABLA 4'!B$9:B$12,'TABLA 4'!J$9:J$12)/3*2*F38</f>
        <v>20700.23744478872</v>
      </c>
      <c r="L38" s="41">
        <f t="shared" si="2"/>
        <v>38653.991485329258</v>
      </c>
      <c r="M38" s="42" t="str">
        <f>'[1]TABLA 2'!B27</f>
        <v>Guatemala, Rep. de</v>
      </c>
      <c r="P38" s="43"/>
    </row>
    <row r="39" spans="1:16" s="45" customFormat="1" ht="10.5" customHeight="1" x14ac:dyDescent="0.2">
      <c r="A39" s="44"/>
      <c r="B39" s="36" t="str">
        <f>'[1]TABLA 2'!B28</f>
        <v>Guinea Ecuatorial</v>
      </c>
      <c r="C39" s="37" t="str">
        <f>'[1]TABLA 2'!C28</f>
        <v>D</v>
      </c>
      <c r="D39" s="38">
        <f>'[1]TABLA 2'!J28</f>
        <v>214</v>
      </c>
      <c r="E39" s="37">
        <f>'[1]TABLA 2'!P28</f>
        <v>2</v>
      </c>
      <c r="F39" s="39">
        <f>D39/LOOKUP(C39,'TABLA 4'!B$9:B$12,'TABLA 4'!E$9:E$12)</f>
        <v>9.2757140999523216E-3</v>
      </c>
      <c r="G39" s="39">
        <f>(E39+1)/(LOOKUP(C39,'TABLA 4'!B$9:B$12,'TABLA 4'!D$9:D$12)+LOOKUP(C39,'TABLA 4'!B$9:B$12,'TABLA 4'!C$9:C$12))</f>
        <v>5.6603773584905662E-2</v>
      </c>
      <c r="H39" s="40">
        <f t="shared" si="0"/>
        <v>864.99999999999989</v>
      </c>
      <c r="I39" s="40">
        <f t="shared" si="1"/>
        <v>1729.9999999999998</v>
      </c>
      <c r="J39" s="40">
        <f>LOOKUP(C39,'TABLA 4'!B$9:B$12,'TABLA 4'!J$9:J$12)/3*G39</f>
        <v>3719.3402028301898</v>
      </c>
      <c r="K39" s="40">
        <f>LOOKUP(C39,'TABLA 4'!B$9:B$12,'TABLA 4'!J$9:J$12)/3*2*F39</f>
        <v>1218.9836181208736</v>
      </c>
      <c r="L39" s="41">
        <f t="shared" si="2"/>
        <v>7533.3238209510637</v>
      </c>
      <c r="M39" s="42" t="str">
        <f>'[1]TABLA 2'!B28</f>
        <v>Guinea Ecuatorial</v>
      </c>
      <c r="P39" s="43"/>
    </row>
    <row r="40" spans="1:16" s="45" customFormat="1" ht="10.5" customHeight="1" x14ac:dyDescent="0.2">
      <c r="A40" s="44"/>
      <c r="B40" s="36" t="str">
        <f>'[1]TABLA 2'!B29</f>
        <v>Guinea, Rep. of</v>
      </c>
      <c r="C40" s="37" t="str">
        <f>'[1]TABLA 2'!C29</f>
        <v>D</v>
      </c>
      <c r="D40" s="38">
        <f>'[1]TABLA 2'!J29</f>
        <v>4219</v>
      </c>
      <c r="E40" s="37">
        <f>'[1]TABLA 2'!P29</f>
        <v>2</v>
      </c>
      <c r="F40" s="39">
        <f>D40/LOOKUP(C40,'TABLA 4'!B$9:B$12,'TABLA 4'!E$9:E$12)</f>
        <v>0.18287027003597589</v>
      </c>
      <c r="G40" s="39">
        <f>(E40+1)/(LOOKUP(C40,'TABLA 4'!B$9:B$12,'TABLA 4'!D$9:D$12)+LOOKUP(C40,'TABLA 4'!B$9:B$12,'TABLA 4'!C$9:C$12))</f>
        <v>5.6603773584905662E-2</v>
      </c>
      <c r="H40" s="40">
        <f t="shared" si="0"/>
        <v>864.99999999999989</v>
      </c>
      <c r="I40" s="40">
        <f t="shared" si="1"/>
        <v>1729.9999999999998</v>
      </c>
      <c r="J40" s="40">
        <f>LOOKUP(C40,'TABLA 4'!B$9:B$12,'TABLA 4'!J$9:J$12)/3*G40</f>
        <v>3719.3402028301898</v>
      </c>
      <c r="K40" s="40">
        <f>LOOKUP(C40,'TABLA 4'!B$9:B$12,'TABLA 4'!J$9:J$12)/3*2*F40</f>
        <v>24032.205069401705</v>
      </c>
      <c r="L40" s="41">
        <f t="shared" si="2"/>
        <v>30346.545272231895</v>
      </c>
      <c r="M40" s="42" t="str">
        <f>'[1]TABLA 2'!B29</f>
        <v>Guinea, Rep. of</v>
      </c>
      <c r="P40" s="43"/>
    </row>
    <row r="41" spans="1:16" s="45" customFormat="1" ht="10.5" customHeight="1" x14ac:dyDescent="0.2">
      <c r="A41" s="44"/>
      <c r="B41" s="36" t="str">
        <f>'[1]TABLA 2'!B30</f>
        <v>Guinée-Bissau</v>
      </c>
      <c r="C41" s="37" t="str">
        <f>'[1]TABLA 2'!C30</f>
        <v>D</v>
      </c>
      <c r="D41" s="38">
        <f>'[1]TABLA 2'!J30</f>
        <v>0</v>
      </c>
      <c r="E41" s="37">
        <f>'[1]TABLA 2'!P30</f>
        <v>2</v>
      </c>
      <c r="F41" s="39">
        <f>D41/LOOKUP(C41,'TABLA 4'!B$9:B$12,'TABLA 4'!E$9:E$12)</f>
        <v>0</v>
      </c>
      <c r="G41" s="39">
        <f>(E41+1)/(LOOKUP(C41,'TABLA 4'!B$9:B$12,'TABLA 4'!D$9:D$12)+LOOKUP(C41,'TABLA 4'!B$9:B$12,'TABLA 4'!C$9:C$12))</f>
        <v>5.6603773584905662E-2</v>
      </c>
      <c r="H41" s="40">
        <f t="shared" si="0"/>
        <v>864.99999999999989</v>
      </c>
      <c r="I41" s="40">
        <f t="shared" si="1"/>
        <v>1729.9999999999998</v>
      </c>
      <c r="J41" s="40">
        <f>LOOKUP(C41,'TABLA 4'!B$9:B$12,'TABLA 4'!J$9:J$12)/3*G41</f>
        <v>3719.3402028301898</v>
      </c>
      <c r="K41" s="40">
        <f>LOOKUP(C41,'TABLA 4'!B$9:B$12,'TABLA 4'!J$9:J$12)/3*2*F41</f>
        <v>0</v>
      </c>
      <c r="L41" s="41">
        <f t="shared" si="2"/>
        <v>6314.3402028301898</v>
      </c>
      <c r="M41" s="42" t="str">
        <f>'[1]TABLA 2'!B30</f>
        <v>Guinée-Bissau</v>
      </c>
      <c r="P41" s="43"/>
    </row>
    <row r="42" spans="1:16" s="45" customFormat="1" ht="10.5" customHeight="1" x14ac:dyDescent="0.2">
      <c r="A42" s="44"/>
      <c r="B42" s="36" t="str">
        <f>'[1]TABLA 2'!B31</f>
        <v>Honduras</v>
      </c>
      <c r="C42" s="37" t="str">
        <f>'[1]TABLA 2'!C31</f>
        <v>D</v>
      </c>
      <c r="D42" s="38">
        <f>'[1]TABLA 2'!J31</f>
        <v>0</v>
      </c>
      <c r="E42" s="37">
        <f>'[1]TABLA 2'!P31</f>
        <v>2</v>
      </c>
      <c r="F42" s="39">
        <f>D42/LOOKUP(C42,'TABLA 4'!B$9:B$12,'TABLA 4'!E$9:E$12)</f>
        <v>0</v>
      </c>
      <c r="G42" s="39">
        <f>(E42+1)/(LOOKUP(C42,'TABLA 4'!B$9:B$12,'TABLA 4'!D$9:D$12)+LOOKUP(C42,'TABLA 4'!B$9:B$12,'TABLA 4'!C$9:C$12))</f>
        <v>5.6603773584905662E-2</v>
      </c>
      <c r="H42" s="40">
        <f t="shared" si="0"/>
        <v>864.99999999999989</v>
      </c>
      <c r="I42" s="40">
        <f t="shared" si="1"/>
        <v>1729.9999999999998</v>
      </c>
      <c r="J42" s="40">
        <f>LOOKUP(C42,'TABLA 4'!B$9:B$12,'TABLA 4'!J$9:J$12)/3*G42</f>
        <v>3719.3402028301898</v>
      </c>
      <c r="K42" s="40">
        <f>LOOKUP(C42,'TABLA 4'!B$9:B$12,'TABLA 4'!J$9:J$12)/3*2*F42</f>
        <v>0</v>
      </c>
      <c r="L42" s="41">
        <f t="shared" si="2"/>
        <v>6314.3402028301898</v>
      </c>
      <c r="M42" s="42" t="str">
        <f>'[1]TABLA 2'!B31</f>
        <v>Honduras</v>
      </c>
      <c r="P42" s="43"/>
    </row>
    <row r="43" spans="1:16" s="45" customFormat="1" ht="10.5" customHeight="1" x14ac:dyDescent="0.2">
      <c r="A43" s="44"/>
      <c r="B43" s="36" t="str">
        <f>'[1]TABLA 2'!B32</f>
        <v>Iceland</v>
      </c>
      <c r="C43" s="37" t="str">
        <f>'[1]TABLA 2'!C32</f>
        <v>A</v>
      </c>
      <c r="D43" s="38">
        <f>'[1]TABLA 2'!J32</f>
        <v>1</v>
      </c>
      <c r="E43" s="37">
        <f>'[1]TABLA 2'!P32</f>
        <v>1</v>
      </c>
      <c r="F43" s="39">
        <f>D43/LOOKUP(C43,'TABLA 4'!B$9:B$12,'TABLA 4'!E$9:E$12)</f>
        <v>2.781393589444055E-6</v>
      </c>
      <c r="G43" s="39">
        <f>(E43+1)/(LOOKUP(C43,'TABLA 4'!B$9:B$12,'TABLA 4'!D$9:D$12)+LOOKUP(C43,'TABLA 4'!B$9:B$12,'TABLA 4'!C$9:C$12))</f>
        <v>4.3478260869565216E-2</v>
      </c>
      <c r="H43" s="40">
        <f t="shared" si="0"/>
        <v>864.99999999999989</v>
      </c>
      <c r="I43" s="40">
        <f t="shared" si="1"/>
        <v>864.99999999999989</v>
      </c>
      <c r="J43" s="40">
        <f>LOOKUP(C43,'TABLA 4'!B$9:B$12,'TABLA 4'!J$9:J$12)/3*G43</f>
        <v>51414.362931159427</v>
      </c>
      <c r="K43" s="40">
        <f>LOOKUP(C43,'TABLA 4'!B$9:B$12,'TABLA 4'!J$9:J$12)/3*2*F43</f>
        <v>6.5781646552555362</v>
      </c>
      <c r="L43" s="41">
        <f t="shared" si="2"/>
        <v>53150.941095814684</v>
      </c>
      <c r="M43" s="42" t="str">
        <f>'[1]TABLA 2'!B32</f>
        <v>Iceland</v>
      </c>
      <c r="P43" s="43"/>
    </row>
    <row r="44" spans="1:16" s="45" customFormat="1" ht="10.5" customHeight="1" x14ac:dyDescent="0.2">
      <c r="A44" s="44"/>
      <c r="B44" s="36" t="str">
        <f>'[1]TABLA 2'!B33</f>
        <v>Japan</v>
      </c>
      <c r="C44" s="37" t="str">
        <f>'[1]TABLA 2'!C33</f>
        <v>A</v>
      </c>
      <c r="D44" s="38">
        <f>'[1]TABLA 2'!J33</f>
        <v>27664</v>
      </c>
      <c r="E44" s="37">
        <f>'[1]TABLA 2'!P33</f>
        <v>4</v>
      </c>
      <c r="F44" s="39">
        <f>D44/LOOKUP(C44,'TABLA 4'!B$9:B$12,'TABLA 4'!E$9:E$12)</f>
        <v>7.6944472258380345E-2</v>
      </c>
      <c r="G44" s="39">
        <f>(E44+1)/(LOOKUP(C44,'TABLA 4'!B$9:B$12,'TABLA 4'!D$9:D$12)+LOOKUP(C44,'TABLA 4'!B$9:B$12,'TABLA 4'!C$9:C$12))</f>
        <v>0.10869565217391304</v>
      </c>
      <c r="H44" s="40">
        <f t="shared" si="0"/>
        <v>864.99999999999989</v>
      </c>
      <c r="I44" s="40">
        <f t="shared" si="1"/>
        <v>3459.9999999999995</v>
      </c>
      <c r="J44" s="40">
        <f>LOOKUP(C44,'TABLA 4'!B$9:B$12,'TABLA 4'!J$9:J$12)/3*G44</f>
        <v>128535.90732789856</v>
      </c>
      <c r="K44" s="40">
        <f>LOOKUP(C44,'TABLA 4'!B$9:B$12,'TABLA 4'!J$9:J$12)/3*2*F44</f>
        <v>181978.34702298918</v>
      </c>
      <c r="L44" s="41">
        <f t="shared" si="2"/>
        <v>314839.25435088773</v>
      </c>
      <c r="M44" s="42" t="str">
        <f>'[1]TABLA 2'!B33</f>
        <v>Japan</v>
      </c>
      <c r="P44" s="43"/>
    </row>
    <row r="45" spans="1:16" s="45" customFormat="1" ht="10.5" customHeight="1" x14ac:dyDescent="0.2">
      <c r="A45" s="44"/>
      <c r="B45" s="36" t="str">
        <f>'[1]TABLA 2'!B34</f>
        <v>Korea, Rep. of</v>
      </c>
      <c r="C45" s="37" t="str">
        <f>'[1]TABLA 2'!C34</f>
        <v>A</v>
      </c>
      <c r="D45" s="38">
        <f>'[1]TABLA 2'!J34</f>
        <v>2920</v>
      </c>
      <c r="E45" s="37">
        <f>'[1]TABLA 2'!P34</f>
        <v>4</v>
      </c>
      <c r="F45" s="39">
        <f>D45/LOOKUP(C45,'TABLA 4'!B$9:B$12,'TABLA 4'!E$9:E$12)</f>
        <v>8.1216692811766408E-3</v>
      </c>
      <c r="G45" s="39">
        <f>(E45+1)/(LOOKUP(C45,'TABLA 4'!B$9:B$12,'TABLA 4'!D$9:D$12)+LOOKUP(C45,'TABLA 4'!B$9:B$12,'TABLA 4'!C$9:C$12))</f>
        <v>0.10869565217391304</v>
      </c>
      <c r="H45" s="40">
        <f t="shared" si="0"/>
        <v>864.99999999999989</v>
      </c>
      <c r="I45" s="40">
        <f t="shared" si="1"/>
        <v>3459.9999999999995</v>
      </c>
      <c r="J45" s="40">
        <f>LOOKUP(C45,'TABLA 4'!B$9:B$12,'TABLA 4'!J$9:J$12)/3*G45</f>
        <v>128535.90732789856</v>
      </c>
      <c r="K45" s="40">
        <f>LOOKUP(C45,'TABLA 4'!B$9:B$12,'TABLA 4'!J$9:J$12)/3*2*F45</f>
        <v>19208.240793346165</v>
      </c>
      <c r="L45" s="41">
        <f t="shared" si="2"/>
        <v>152069.14812124471</v>
      </c>
      <c r="M45" s="42" t="str">
        <f>'[1]TABLA 2'!B34</f>
        <v>Korea, Rep. of</v>
      </c>
      <c r="P45" s="43"/>
    </row>
    <row r="46" spans="1:16" s="45" customFormat="1" ht="10.5" customHeight="1" x14ac:dyDescent="0.2">
      <c r="A46" s="44"/>
      <c r="B46" s="36" t="str">
        <f>'[1]TABLA 2'!B35</f>
        <v>Liberia</v>
      </c>
      <c r="C46" s="37" t="str">
        <f>'[1]TABLA 2'!C35</f>
        <v>D</v>
      </c>
      <c r="D46" s="38">
        <f>'[1]TABLA 2'!J35</f>
        <v>228</v>
      </c>
      <c r="E46" s="37">
        <f>'[1]TABLA 2'!P35</f>
        <v>2</v>
      </c>
      <c r="F46" s="39">
        <f>D46/LOOKUP(C46,'TABLA 4'!B$9:B$12,'TABLA 4'!E$9:E$12)</f>
        <v>9.882536517706212E-3</v>
      </c>
      <c r="G46" s="39">
        <f>(E46+1)/(LOOKUP(C46,'TABLA 4'!B$9:B$12,'TABLA 4'!D$9:D$12)+LOOKUP(C46,'TABLA 4'!B$9:B$12,'TABLA 4'!C$9:C$12))</f>
        <v>5.6603773584905662E-2</v>
      </c>
      <c r="H46" s="40">
        <f t="shared" si="0"/>
        <v>864.99999999999989</v>
      </c>
      <c r="I46" s="40">
        <f t="shared" si="1"/>
        <v>1729.9999999999998</v>
      </c>
      <c r="J46" s="40">
        <f>LOOKUP(C46,'TABLA 4'!B$9:B$12,'TABLA 4'!J$9:J$12)/3*G46</f>
        <v>3719.3402028301898</v>
      </c>
      <c r="K46" s="40">
        <f>LOOKUP(C46,'TABLA 4'!B$9:B$12,'TABLA 4'!J$9:J$12)/3*2*F46</f>
        <v>1298.730209960557</v>
      </c>
      <c r="L46" s="41">
        <f t="shared" si="2"/>
        <v>7613.0704127907466</v>
      </c>
      <c r="M46" s="42" t="str">
        <f>'[1]TABLA 2'!B35</f>
        <v>Liberia</v>
      </c>
      <c r="P46" s="43"/>
    </row>
    <row r="47" spans="1:16" s="45" customFormat="1" ht="10.5" customHeight="1" x14ac:dyDescent="0.2">
      <c r="A47" s="44"/>
      <c r="B47" s="36" t="str">
        <f>'[1]TABLA 2'!B36</f>
        <v>Libya</v>
      </c>
      <c r="C47" s="37" t="str">
        <f>'[1]TABLA 2'!C36</f>
        <v>D</v>
      </c>
      <c r="D47" s="38">
        <f>'[1]TABLA 2'!J36</f>
        <v>4018</v>
      </c>
      <c r="E47" s="37">
        <f>'[1]TABLA 2'!P36</f>
        <v>3</v>
      </c>
      <c r="F47" s="39">
        <f>D47/LOOKUP(C47,'TABLA 4'!B$9:B$12,'TABLA 4'!E$9:E$12)</f>
        <v>0.17415803389536647</v>
      </c>
      <c r="G47" s="39">
        <f>(E47+1)/(LOOKUP(C47,'TABLA 4'!B$9:B$12,'TABLA 4'!D$9:D$12)+LOOKUP(C47,'TABLA 4'!B$9:B$12,'TABLA 4'!C$9:C$12))</f>
        <v>7.5471698113207544E-2</v>
      </c>
      <c r="H47" s="40">
        <f t="shared" si="0"/>
        <v>864.99999999999989</v>
      </c>
      <c r="I47" s="40">
        <f t="shared" si="1"/>
        <v>2594.9999999999995</v>
      </c>
      <c r="J47" s="40">
        <f>LOOKUP(C47,'TABLA 4'!B$9:B$12,'TABLA 4'!J$9:J$12)/3*G47</f>
        <v>4959.1202704402522</v>
      </c>
      <c r="K47" s="40">
        <f>LOOKUP(C47,'TABLA 4'!B$9:B$12,'TABLA 4'!J$9:J$12)/3*2*F47</f>
        <v>22887.271857989112</v>
      </c>
      <c r="L47" s="41">
        <f t="shared" si="2"/>
        <v>31306.392128429361</v>
      </c>
      <c r="M47" s="42" t="str">
        <f>'[1]TABLA 2'!B36</f>
        <v>Libya</v>
      </c>
      <c r="P47" s="43"/>
    </row>
    <row r="48" spans="1:16" s="45" customFormat="1" ht="10.5" customHeight="1" x14ac:dyDescent="0.2">
      <c r="A48" s="44"/>
      <c r="B48" s="36" t="str">
        <f>'[1]TABLA 2'!B37</f>
        <v>Maroc</v>
      </c>
      <c r="C48" s="37" t="str">
        <f>'[1]TABLA 2'!C37</f>
        <v>C</v>
      </c>
      <c r="D48" s="38">
        <f>'[1]TABLA 2'!J37</f>
        <v>27421</v>
      </c>
      <c r="E48" s="37">
        <f>'[1]TABLA 2'!P37</f>
        <v>3</v>
      </c>
      <c r="F48" s="39">
        <f>D48/LOOKUP(C48,'TABLA 4'!B$9:B$12,'TABLA 4'!E$9:E$12)</f>
        <v>6.8684201957253027E-2</v>
      </c>
      <c r="G48" s="39">
        <f>(E48+1)/(LOOKUP(C48,'TABLA 4'!B$9:B$12,'TABLA 4'!D$9:D$12)+LOOKUP(C48,'TABLA 4'!B$9:B$12,'TABLA 4'!C$9:C$12))</f>
        <v>5.4054054054054057E-2</v>
      </c>
      <c r="H48" s="40">
        <f t="shared" si="0"/>
        <v>864.99999999999989</v>
      </c>
      <c r="I48" s="40">
        <f t="shared" si="1"/>
        <v>2594.9999999999995</v>
      </c>
      <c r="J48" s="40">
        <f>LOOKUP(C48,'TABLA 4'!B$9:B$12,'TABLA 4'!J$9:J$12)/3*G48</f>
        <v>20478.338720720723</v>
      </c>
      <c r="K48" s="40">
        <f>LOOKUP(C48,'TABLA 4'!B$9:B$12,'TABLA 4'!J$9:J$12)/3*2*F48</f>
        <v>52041.919040391622</v>
      </c>
      <c r="L48" s="41">
        <f t="shared" si="2"/>
        <v>75980.257761112342</v>
      </c>
      <c r="M48" s="42" t="str">
        <f>'[1]TABLA 2'!B37</f>
        <v>Maroc</v>
      </c>
      <c r="P48" s="43"/>
    </row>
    <row r="49" spans="1:16" s="45" customFormat="1" ht="10.5" customHeight="1" x14ac:dyDescent="0.2">
      <c r="A49" s="44"/>
      <c r="B49" s="36" t="str">
        <f>'[1]TABLA 2'!B38</f>
        <v>Mauritania</v>
      </c>
      <c r="C49" s="37" t="str">
        <f>'[1]TABLA 2'!C38</f>
        <v>C</v>
      </c>
      <c r="D49" s="38">
        <f>'[1]TABLA 2'!J38</f>
        <v>20785</v>
      </c>
      <c r="E49" s="37">
        <f>'[1]TABLA 2'!P38</f>
        <v>3</v>
      </c>
      <c r="F49" s="39">
        <f>D49/LOOKUP(C49,'TABLA 4'!B$9:B$12,'TABLA 4'!E$9:E$12)</f>
        <v>5.2062329516848554E-2</v>
      </c>
      <c r="G49" s="39">
        <f>(E49+1)/(LOOKUP(C49,'TABLA 4'!B$9:B$12,'TABLA 4'!D$9:D$12)+LOOKUP(C49,'TABLA 4'!B$9:B$12,'TABLA 4'!C$9:C$12))</f>
        <v>5.4054054054054057E-2</v>
      </c>
      <c r="H49" s="40">
        <f t="shared" si="0"/>
        <v>864.99999999999989</v>
      </c>
      <c r="I49" s="40">
        <f t="shared" si="1"/>
        <v>2594.9999999999995</v>
      </c>
      <c r="J49" s="40">
        <f>LOOKUP(C49,'TABLA 4'!B$9:B$12,'TABLA 4'!J$9:J$12)/3*G49</f>
        <v>20478.338720720723</v>
      </c>
      <c r="K49" s="40">
        <f>LOOKUP(C49,'TABLA 4'!B$9:B$12,'TABLA 4'!J$9:J$12)/3*2*F49</f>
        <v>39447.550682124645</v>
      </c>
      <c r="L49" s="41">
        <f t="shared" si="2"/>
        <v>63385.889402845365</v>
      </c>
      <c r="M49" s="42" t="str">
        <f>'[1]TABLA 2'!B38</f>
        <v>Mauritania</v>
      </c>
      <c r="P49" s="43"/>
    </row>
    <row r="50" spans="1:16" s="45" customFormat="1" ht="10.5" customHeight="1" x14ac:dyDescent="0.2">
      <c r="A50" s="44"/>
      <c r="B50" s="36" t="str">
        <f>'[1]TABLA 2'!B39</f>
        <v>Mexico</v>
      </c>
      <c r="C50" s="37" t="str">
        <f>'[1]TABLA 2'!C39</f>
        <v>C</v>
      </c>
      <c r="D50" s="38">
        <f>'[1]TABLA 2'!J39</f>
        <v>3451</v>
      </c>
      <c r="E50" s="37">
        <f>'[1]TABLA 2'!P39</f>
        <v>3</v>
      </c>
      <c r="F50" s="39">
        <f>D50/LOOKUP(C50,'TABLA 4'!B$9:B$12,'TABLA 4'!E$9:E$12)</f>
        <v>8.6440750138390369E-3</v>
      </c>
      <c r="G50" s="39">
        <f>(E50+1)/(LOOKUP(C50,'TABLA 4'!B$9:B$12,'TABLA 4'!D$9:D$12)+LOOKUP(C50,'TABLA 4'!B$9:B$12,'TABLA 4'!C$9:C$12))</f>
        <v>5.4054054054054057E-2</v>
      </c>
      <c r="H50" s="40">
        <f t="shared" si="0"/>
        <v>864.99999999999989</v>
      </c>
      <c r="I50" s="40">
        <f t="shared" si="1"/>
        <v>2594.9999999999995</v>
      </c>
      <c r="J50" s="40">
        <f>LOOKUP(C50,'TABLA 4'!B$9:B$12,'TABLA 4'!J$9:J$12)/3*G50</f>
        <v>20478.338720720723</v>
      </c>
      <c r="K50" s="40">
        <f>LOOKUP(C50,'TABLA 4'!B$9:B$12,'TABLA 4'!J$9:J$12)/3*2*F50</f>
        <v>6549.6029542464357</v>
      </c>
      <c r="L50" s="41">
        <f t="shared" si="2"/>
        <v>30487.941674967158</v>
      </c>
      <c r="M50" s="42" t="str">
        <f>'[1]TABLA 2'!B39</f>
        <v>Mexico</v>
      </c>
      <c r="P50" s="43"/>
    </row>
    <row r="51" spans="1:16" s="45" customFormat="1" ht="10.5" customHeight="1" x14ac:dyDescent="0.2">
      <c r="A51" s="44"/>
      <c r="B51" s="46" t="str">
        <f>'[1]TABLA 2'!B40</f>
        <v>Montenegro</v>
      </c>
      <c r="C51" s="47" t="str">
        <f>'[1]TABLA 2'!C40</f>
        <v>A</v>
      </c>
      <c r="D51" s="48">
        <f>'[1]TABLA 2'!J40</f>
        <v>0</v>
      </c>
      <c r="E51" s="47">
        <f>'[1]TABLA 2'!P40</f>
        <v>0</v>
      </c>
      <c r="F51" s="49">
        <f>D51/LOOKUP(C51,'TABLA 4'!B$9:B$12,'TABLA 4'!E$9:E$12)</f>
        <v>0</v>
      </c>
      <c r="G51" s="49">
        <f>(E51+1)/(LOOKUP(C51,'TABLA 4'!B$9:B$12,'TABLA 4'!D$9:D$12)+LOOKUP(C51,'TABLA 4'!B$9:B$12,'TABLA 4'!C$9:C$12))</f>
        <v>2.1739130434782608E-2</v>
      </c>
      <c r="H51" s="50">
        <f t="shared" si="0"/>
        <v>864.99999999999989</v>
      </c>
      <c r="I51" s="50">
        <f t="shared" si="1"/>
        <v>0</v>
      </c>
      <c r="J51" s="50">
        <f>LOOKUP(C51,'TABLA 4'!B$9:B$12,'TABLA 4'!J$9:J$12)/3*G51</f>
        <v>25707.181465579713</v>
      </c>
      <c r="K51" s="50">
        <f>LOOKUP(C51,'TABLA 4'!B$9:B$12,'TABLA 4'!J$9:J$12)/3*2*F51</f>
        <v>0</v>
      </c>
      <c r="L51" s="51">
        <f t="shared" si="2"/>
        <v>26572.181465579713</v>
      </c>
      <c r="M51" s="52" t="str">
        <f>'[1]TABLA 2'!B40</f>
        <v>Montenegro</v>
      </c>
      <c r="P51" s="43"/>
    </row>
    <row r="52" spans="1:16" s="45" customFormat="1" ht="10.5" customHeight="1" x14ac:dyDescent="0.2">
      <c r="A52" s="44"/>
      <c r="B52" s="36" t="str">
        <f>'[1]TABLA 2'!B41</f>
        <v>Namibia</v>
      </c>
      <c r="C52" s="37" t="str">
        <f>'[1]TABLA 2'!C41</f>
        <v>C</v>
      </c>
      <c r="D52" s="38">
        <f>'[1]TABLA 2'!J41</f>
        <v>13933</v>
      </c>
      <c r="E52" s="37">
        <f>'[1]TABLA 2'!P41</f>
        <v>4</v>
      </c>
      <c r="F52" s="39">
        <f>D52/LOOKUP(C52,'TABLA 4'!B$9:B$12,'TABLA 4'!E$9:E$12)</f>
        <v>3.489941963715424E-2</v>
      </c>
      <c r="G52" s="39">
        <f>(E52+1)/(LOOKUP(C52,'TABLA 4'!B$9:B$12,'TABLA 4'!D$9:D$12)+LOOKUP(C52,'TABLA 4'!B$9:B$12,'TABLA 4'!C$9:C$12))</f>
        <v>6.7567567567567571E-2</v>
      </c>
      <c r="H52" s="40">
        <f t="shared" si="0"/>
        <v>864.99999999999989</v>
      </c>
      <c r="I52" s="40">
        <f t="shared" si="1"/>
        <v>3459.9999999999995</v>
      </c>
      <c r="J52" s="40">
        <f>LOOKUP(C52,'TABLA 4'!B$9:B$12,'TABLA 4'!J$9:J$12)/3*G52</f>
        <v>25597.923400900905</v>
      </c>
      <c r="K52" s="40">
        <f>LOOKUP(C52,'TABLA 4'!B$9:B$12,'TABLA 4'!J$9:J$12)/3*2*F52</f>
        <v>26443.239049990025</v>
      </c>
      <c r="L52" s="41">
        <f t="shared" si="2"/>
        <v>56366.16245089093</v>
      </c>
      <c r="M52" s="42" t="str">
        <f>'[1]TABLA 2'!B41</f>
        <v>Namibia</v>
      </c>
      <c r="P52" s="43"/>
    </row>
    <row r="53" spans="1:16" s="45" customFormat="1" ht="10.5" customHeight="1" x14ac:dyDescent="0.2">
      <c r="A53" s="44"/>
      <c r="B53" s="36" t="str">
        <f>'[1]TABLA 2'!B42</f>
        <v>Nicaragua, Rep. de</v>
      </c>
      <c r="C53" s="37" t="str">
        <f>'[1]TABLA 2'!C42</f>
        <v>D</v>
      </c>
      <c r="D53" s="38">
        <f>'[1]TABLA 2'!J42</f>
        <v>0</v>
      </c>
      <c r="E53" s="37">
        <f>'[1]TABLA 2'!P42</f>
        <v>1</v>
      </c>
      <c r="F53" s="39">
        <f>D53/LOOKUP(C53,'TABLA 4'!B$9:B$12,'TABLA 4'!E$9:E$12)</f>
        <v>0</v>
      </c>
      <c r="G53" s="39">
        <f>(E53+1)/(LOOKUP(C53,'TABLA 4'!B$9:B$12,'TABLA 4'!D$9:D$12)+LOOKUP(C53,'TABLA 4'!B$9:B$12,'TABLA 4'!C$9:C$12))</f>
        <v>3.7735849056603772E-2</v>
      </c>
      <c r="H53" s="40">
        <f t="shared" si="0"/>
        <v>864.99999999999989</v>
      </c>
      <c r="I53" s="40">
        <f t="shared" si="1"/>
        <v>864.99999999999989</v>
      </c>
      <c r="J53" s="40">
        <f>LOOKUP(C53,'TABLA 4'!B$9:B$12,'TABLA 4'!J$9:J$12)/3*G53</f>
        <v>2479.5601352201261</v>
      </c>
      <c r="K53" s="40">
        <f>LOOKUP(C53,'TABLA 4'!B$9:B$12,'TABLA 4'!J$9:J$12)/3*2*F53</f>
        <v>0</v>
      </c>
      <c r="L53" s="41">
        <f t="shared" si="2"/>
        <v>4209.5601352201256</v>
      </c>
      <c r="M53" s="42" t="str">
        <f>'[1]TABLA 2'!B42</f>
        <v>Nicaragua, Rep. de</v>
      </c>
      <c r="P53" s="43"/>
    </row>
    <row r="54" spans="1:16" s="45" customFormat="1" ht="10.5" customHeight="1" x14ac:dyDescent="0.2">
      <c r="A54" s="44"/>
      <c r="B54" s="36" t="str">
        <f>'[1]TABLA 2'!B43</f>
        <v>Nigeria</v>
      </c>
      <c r="C54" s="37" t="str">
        <f>'[1]TABLA 2'!C43</f>
        <v>D</v>
      </c>
      <c r="D54" s="38">
        <f>'[1]TABLA 2'!J43</f>
        <v>0</v>
      </c>
      <c r="E54" s="37">
        <f>'[1]TABLA 2'!P43</f>
        <v>3</v>
      </c>
      <c r="F54" s="39">
        <f>D54/LOOKUP(C54,'TABLA 4'!B$9:B$12,'TABLA 4'!E$9:E$12)</f>
        <v>0</v>
      </c>
      <c r="G54" s="39">
        <f>(E54+1)/(LOOKUP(C54,'TABLA 4'!B$9:B$12,'TABLA 4'!D$9:D$12)+LOOKUP(C54,'TABLA 4'!B$9:B$12,'TABLA 4'!C$9:C$12))</f>
        <v>7.5471698113207544E-2</v>
      </c>
      <c r="H54" s="40">
        <f t="shared" si="0"/>
        <v>864.99999999999989</v>
      </c>
      <c r="I54" s="40">
        <f t="shared" si="1"/>
        <v>2594.9999999999995</v>
      </c>
      <c r="J54" s="40">
        <f>LOOKUP(C54,'TABLA 4'!B$9:B$12,'TABLA 4'!J$9:J$12)/3*G54</f>
        <v>4959.1202704402522</v>
      </c>
      <c r="K54" s="40">
        <f>LOOKUP(C54,'TABLA 4'!B$9:B$12,'TABLA 4'!J$9:J$12)/3*2*F54</f>
        <v>0</v>
      </c>
      <c r="L54" s="41">
        <f t="shared" si="2"/>
        <v>8419.1202704402513</v>
      </c>
      <c r="M54" s="42" t="str">
        <f>'[1]TABLA 2'!B43</f>
        <v>Nigeria</v>
      </c>
      <c r="P54" s="43"/>
    </row>
    <row r="55" spans="1:16" s="45" customFormat="1" ht="10.5" customHeight="1" x14ac:dyDescent="0.2">
      <c r="A55" s="44"/>
      <c r="B55" s="36" t="str">
        <f>'[1]TABLA 2'!B44</f>
        <v>Norway</v>
      </c>
      <c r="C55" s="37" t="str">
        <f>'[1]TABLA 2'!C44</f>
        <v>A</v>
      </c>
      <c r="D55" s="38">
        <f>'[1]TABLA 2'!J44</f>
        <v>133</v>
      </c>
      <c r="E55" s="37">
        <f>'[1]TABLA 2'!P44</f>
        <v>2</v>
      </c>
      <c r="F55" s="39">
        <f>D55/LOOKUP(C55,'TABLA 4'!B$9:B$12,'TABLA 4'!E$9:E$12)</f>
        <v>3.699253473960593E-4</v>
      </c>
      <c r="G55" s="39">
        <f>(E55+1)/(LOOKUP(C55,'TABLA 4'!B$9:B$12,'TABLA 4'!D$9:D$12)+LOOKUP(C55,'TABLA 4'!B$9:B$12,'TABLA 4'!C$9:C$12))</f>
        <v>6.5217391304347824E-2</v>
      </c>
      <c r="H55" s="40">
        <f t="shared" si="0"/>
        <v>864.99999999999989</v>
      </c>
      <c r="I55" s="40">
        <f t="shared" si="1"/>
        <v>1729.9999999999998</v>
      </c>
      <c r="J55" s="40">
        <f>LOOKUP(C55,'TABLA 4'!B$9:B$12,'TABLA 4'!J$9:J$12)/3*G55</f>
        <v>77121.544396739133</v>
      </c>
      <c r="K55" s="40">
        <f>LOOKUP(C55,'TABLA 4'!B$9:B$12,'TABLA 4'!J$9:J$12)/3*2*F55</f>
        <v>874.89589914898636</v>
      </c>
      <c r="L55" s="41">
        <f t="shared" si="2"/>
        <v>80591.440295888126</v>
      </c>
      <c r="M55" s="42" t="str">
        <f>'[1]TABLA 2'!B44</f>
        <v>Norway</v>
      </c>
      <c r="P55" s="43"/>
    </row>
    <row r="56" spans="1:16" s="45" customFormat="1" ht="10.5" customHeight="1" x14ac:dyDescent="0.2">
      <c r="A56" s="44"/>
      <c r="B56" s="36" t="str">
        <f>'[1]TABLA 2'!B45</f>
        <v>Panama</v>
      </c>
      <c r="C56" s="37" t="str">
        <f>'[1]TABLA 2'!C45</f>
        <v>B</v>
      </c>
      <c r="D56" s="38">
        <f>'[1]TABLA 2'!J45</f>
        <v>25373</v>
      </c>
      <c r="E56" s="37">
        <f>'[1]TABLA 2'!P45</f>
        <v>4</v>
      </c>
      <c r="F56" s="39">
        <f>D56/LOOKUP(C56,'TABLA 4'!B$9:B$12,'TABLA 4'!E$9:E$12)</f>
        <v>0.21578616138250101</v>
      </c>
      <c r="G56" s="39">
        <f>(E56+1)/(LOOKUP(C56,'TABLA 4'!B$9:B$12,'TABLA 4'!D$9:D$12)+LOOKUP(C56,'TABLA 4'!B$9:B$12,'TABLA 4'!C$9:C$12))</f>
        <v>0.29411764705882354</v>
      </c>
      <c r="H56" s="40">
        <f t="shared" si="0"/>
        <v>864.99999999999989</v>
      </c>
      <c r="I56" s="40">
        <f t="shared" si="1"/>
        <v>3459.9999999999995</v>
      </c>
      <c r="J56" s="40">
        <f>LOOKUP(C56,'TABLA 4'!B$9:B$12,'TABLA 4'!J$9:J$12)/3*G56</f>
        <v>65816.473333333342</v>
      </c>
      <c r="K56" s="40">
        <f>LOOKUP(C56,'TABLA 4'!B$9:B$12,'TABLA 4'!J$9:J$12)/3*2*F56</f>
        <v>96575.53212706944</v>
      </c>
      <c r="L56" s="41">
        <f t="shared" si="2"/>
        <v>166717.00546040278</v>
      </c>
      <c r="M56" s="42" t="str">
        <f>'[1]TABLA 2'!B45</f>
        <v>Panama</v>
      </c>
      <c r="P56" s="43"/>
    </row>
    <row r="57" spans="1:16" s="45" customFormat="1" ht="10.5" customHeight="1" x14ac:dyDescent="0.2">
      <c r="A57" s="44"/>
      <c r="B57" s="36" t="str">
        <f>'[1]TABLA 2'!B46</f>
        <v>Philippines, Rep. of</v>
      </c>
      <c r="C57" s="37" t="str">
        <f>'[1]TABLA 2'!C46</f>
        <v>D</v>
      </c>
      <c r="D57" s="38">
        <f>'[1]TABLA 2'!J46</f>
        <v>0</v>
      </c>
      <c r="E57" s="37">
        <f>'[1]TABLA 2'!P46</f>
        <v>2</v>
      </c>
      <c r="F57" s="39">
        <f>D57/LOOKUP(C57,'TABLA 4'!B$9:B$12,'TABLA 4'!E$9:E$12)</f>
        <v>0</v>
      </c>
      <c r="G57" s="39">
        <f>(E57+1)/(LOOKUP(C57,'TABLA 4'!B$9:B$12,'TABLA 4'!D$9:D$12)+LOOKUP(C57,'TABLA 4'!B$9:B$12,'TABLA 4'!C$9:C$12))</f>
        <v>5.6603773584905662E-2</v>
      </c>
      <c r="H57" s="40">
        <f t="shared" si="0"/>
        <v>864.99999999999989</v>
      </c>
      <c r="I57" s="40">
        <f t="shared" si="1"/>
        <v>1729.9999999999998</v>
      </c>
      <c r="J57" s="40">
        <f>LOOKUP(C57,'TABLA 4'!B$9:B$12,'TABLA 4'!J$9:J$12)/3*G57</f>
        <v>3719.3402028301898</v>
      </c>
      <c r="K57" s="40">
        <f>LOOKUP(C57,'TABLA 4'!B$9:B$12,'TABLA 4'!J$9:J$12)/3*2*F57</f>
        <v>0</v>
      </c>
      <c r="L57" s="41">
        <f t="shared" si="2"/>
        <v>6314.3402028301898</v>
      </c>
      <c r="M57" s="42" t="str">
        <f>'[1]TABLA 2'!B46</f>
        <v>Philippines, Rep. of</v>
      </c>
      <c r="P57" s="43"/>
    </row>
    <row r="58" spans="1:16" s="45" customFormat="1" ht="10.5" customHeight="1" x14ac:dyDescent="0.2">
      <c r="A58" s="44"/>
      <c r="B58" s="36" t="str">
        <f>'[1]TABLA 2'!B47</f>
        <v>Russia</v>
      </c>
      <c r="C58" s="37" t="str">
        <f>'[1]TABLA 2'!C47</f>
        <v>A</v>
      </c>
      <c r="D58" s="38">
        <f>'[1]TABLA 2'!J47</f>
        <v>3271</v>
      </c>
      <c r="E58" s="37">
        <f>'[1]TABLA 2'!P47</f>
        <v>2</v>
      </c>
      <c r="F58" s="39">
        <f>D58/LOOKUP(C58,'TABLA 4'!B$9:B$12,'TABLA 4'!E$9:E$12)</f>
        <v>9.0979384310715047E-3</v>
      </c>
      <c r="G58" s="39">
        <f>(E58+1)/(LOOKUP(C58,'TABLA 4'!B$9:B$12,'TABLA 4'!D$9:D$12)+LOOKUP(C58,'TABLA 4'!B$9:B$12,'TABLA 4'!C$9:C$12))</f>
        <v>6.5217391304347824E-2</v>
      </c>
      <c r="H58" s="40">
        <f t="shared" si="0"/>
        <v>864.99999999999989</v>
      </c>
      <c r="I58" s="40">
        <f t="shared" si="1"/>
        <v>1729.9999999999998</v>
      </c>
      <c r="J58" s="40">
        <f>LOOKUP(C58,'TABLA 4'!B$9:B$12,'TABLA 4'!J$9:J$12)/3*G58</f>
        <v>77121.544396739133</v>
      </c>
      <c r="K58" s="40">
        <f>LOOKUP(C58,'TABLA 4'!B$9:B$12,'TABLA 4'!J$9:J$12)/3*2*F58</f>
        <v>21517.176587340862</v>
      </c>
      <c r="L58" s="41">
        <f t="shared" si="2"/>
        <v>101233.72098407999</v>
      </c>
      <c r="M58" s="42" t="str">
        <f>'[1]TABLA 2'!B47</f>
        <v>Russia</v>
      </c>
      <c r="P58" s="43"/>
    </row>
    <row r="59" spans="1:16" s="45" customFormat="1" ht="10.5" customHeight="1" x14ac:dyDescent="0.2">
      <c r="A59" s="44"/>
      <c r="B59" s="36" t="str">
        <f>'[1]TABLA 2'!B48</f>
        <v>Saint Vincent and Grenadines</v>
      </c>
      <c r="C59" s="37" t="str">
        <f>'[1]TABLA 2'!C48</f>
        <v>C</v>
      </c>
      <c r="D59" s="38">
        <f>'[1]TABLA 2'!J48</f>
        <v>333</v>
      </c>
      <c r="E59" s="37">
        <f>'[1]TABLA 2'!P48</f>
        <v>4</v>
      </c>
      <c r="F59" s="39">
        <f>D59/LOOKUP(C59,'TABLA 4'!B$9:B$12,'TABLA 4'!E$9:E$12)</f>
        <v>8.3409938557183394E-4</v>
      </c>
      <c r="G59" s="39">
        <f>(E59+1)/(LOOKUP(C59,'TABLA 4'!B$9:B$12,'TABLA 4'!D$9:D$12)+LOOKUP(C59,'TABLA 4'!B$9:B$12,'TABLA 4'!C$9:C$12))</f>
        <v>6.7567567567567571E-2</v>
      </c>
      <c r="H59" s="40">
        <f t="shared" si="0"/>
        <v>864.99999999999989</v>
      </c>
      <c r="I59" s="40">
        <f t="shared" si="1"/>
        <v>3459.9999999999995</v>
      </c>
      <c r="J59" s="40">
        <f>LOOKUP(C59,'TABLA 4'!B$9:B$12,'TABLA 4'!J$9:J$12)/3*G59</f>
        <v>25597.923400900905</v>
      </c>
      <c r="K59" s="40">
        <f>LOOKUP(C59,'TABLA 4'!B$9:B$12,'TABLA 4'!J$9:J$12)/3*2*F59</f>
        <v>631.99588054594687</v>
      </c>
      <c r="L59" s="41">
        <f t="shared" si="2"/>
        <v>30554.919281446852</v>
      </c>
      <c r="M59" s="42" t="str">
        <f>'[1]TABLA 2'!B48</f>
        <v>Saint Vincent and Grenadines</v>
      </c>
      <c r="P59" s="43"/>
    </row>
    <row r="60" spans="1:16" s="45" customFormat="1" ht="10.5" customHeight="1" x14ac:dyDescent="0.2">
      <c r="A60" s="44"/>
      <c r="B60" s="36" t="str">
        <f>'[1]TABLA 2'!B49</f>
        <v>Sâo Tomé e Príncipe</v>
      </c>
      <c r="C60" s="37" t="str">
        <f>'[1]TABLA 2'!C49</f>
        <v>D</v>
      </c>
      <c r="D60" s="38">
        <f>'[1]TABLA 2'!J49</f>
        <v>1255</v>
      </c>
      <c r="E60" s="37">
        <f>'[1]TABLA 2'!P49</f>
        <v>2</v>
      </c>
      <c r="F60" s="39">
        <f>D60/LOOKUP(C60,'TABLA 4'!B$9:B$12,'TABLA 4'!E$9:E$12)</f>
        <v>5.4397295305795151E-2</v>
      </c>
      <c r="G60" s="39">
        <f>(E60+1)/(LOOKUP(C60,'TABLA 4'!B$9:B$12,'TABLA 4'!D$9:D$12)+LOOKUP(C60,'TABLA 4'!B$9:B$12,'TABLA 4'!C$9:C$12))</f>
        <v>5.6603773584905662E-2</v>
      </c>
      <c r="H60" s="40">
        <f t="shared" si="0"/>
        <v>864.99999999999989</v>
      </c>
      <c r="I60" s="40">
        <f t="shared" si="1"/>
        <v>1729.9999999999998</v>
      </c>
      <c r="J60" s="40">
        <f>LOOKUP(C60,'TABLA 4'!B$9:B$12,'TABLA 4'!J$9:J$12)/3*G60</f>
        <v>3719.3402028301898</v>
      </c>
      <c r="K60" s="40">
        <f>LOOKUP(C60,'TABLA 4'!B$9:B$12,'TABLA 4'!J$9:J$12)/3*2*F60</f>
        <v>7148.7123399144684</v>
      </c>
      <c r="L60" s="41">
        <f t="shared" si="2"/>
        <v>13463.052542744659</v>
      </c>
      <c r="M60" s="42" t="str">
        <f>'[1]TABLA 2'!B49</f>
        <v>Sâo Tomé e Príncipe</v>
      </c>
      <c r="P60" s="43"/>
    </row>
    <row r="61" spans="1:16" s="45" customFormat="1" ht="10.5" customHeight="1" x14ac:dyDescent="0.2">
      <c r="A61" s="44"/>
      <c r="B61" s="36" t="str">
        <f>'[1]TABLA 2'!B50</f>
        <v>Senegal</v>
      </c>
      <c r="C61" s="37" t="str">
        <f>'[1]TABLA 2'!C50</f>
        <v>C</v>
      </c>
      <c r="D61" s="38">
        <f>'[1]TABLA 2'!J50</f>
        <v>66369</v>
      </c>
      <c r="E61" s="37">
        <f>'[1]TABLA 2'!P50</f>
        <v>3</v>
      </c>
      <c r="F61" s="39">
        <f>D61/LOOKUP(C61,'TABLA 4'!B$9:B$12,'TABLA 4'!E$9:E$12)</f>
        <v>0.16624126763068184</v>
      </c>
      <c r="G61" s="39">
        <f>(E61+1)/(LOOKUP(C61,'TABLA 4'!B$9:B$12,'TABLA 4'!D$9:D$12)+LOOKUP(C61,'TABLA 4'!B$9:B$12,'TABLA 4'!C$9:C$12))</f>
        <v>5.4054054054054057E-2</v>
      </c>
      <c r="H61" s="40">
        <f t="shared" si="0"/>
        <v>864.99999999999989</v>
      </c>
      <c r="I61" s="40">
        <f t="shared" si="1"/>
        <v>2594.9999999999995</v>
      </c>
      <c r="J61" s="40">
        <f>LOOKUP(C61,'TABLA 4'!B$9:B$12,'TABLA 4'!J$9:J$12)/3*G61</f>
        <v>20478.338720720723</v>
      </c>
      <c r="K61" s="40">
        <f>LOOKUP(C61,'TABLA 4'!B$9:B$12,'TABLA 4'!J$9:J$12)/3*2*F61</f>
        <v>125960.76455241427</v>
      </c>
      <c r="L61" s="41">
        <f t="shared" si="2"/>
        <v>149899.103273135</v>
      </c>
      <c r="M61" s="42" t="str">
        <f>'[1]TABLA 2'!B50</f>
        <v>Senegal</v>
      </c>
      <c r="P61" s="43"/>
    </row>
    <row r="62" spans="1:16" s="45" customFormat="1" ht="10.5" customHeight="1" x14ac:dyDescent="0.2">
      <c r="A62" s="44"/>
      <c r="B62" s="36" t="str">
        <f>'[1]TABLA 2'!B51</f>
        <v>Sierra Leone</v>
      </c>
      <c r="C62" s="37" t="str">
        <f>'[1]TABLA 2'!C51</f>
        <v>D</v>
      </c>
      <c r="D62" s="38">
        <f>'[1]TABLA 2'!J51</f>
        <v>0</v>
      </c>
      <c r="E62" s="37">
        <f>'[1]TABLA 2'!P51</f>
        <v>2</v>
      </c>
      <c r="F62" s="39">
        <f>D62/LOOKUP(C62,'TABLA 4'!B$9:B$12,'TABLA 4'!E$9:E$12)</f>
        <v>0</v>
      </c>
      <c r="G62" s="39">
        <f>(E62+1)/(LOOKUP(C62,'TABLA 4'!B$9:B$12,'TABLA 4'!D$9:D$12)+LOOKUP(C62,'TABLA 4'!B$9:B$12,'TABLA 4'!C$9:C$12))</f>
        <v>5.6603773584905662E-2</v>
      </c>
      <c r="H62" s="40">
        <f t="shared" si="0"/>
        <v>864.99999999999989</v>
      </c>
      <c r="I62" s="40">
        <f t="shared" si="1"/>
        <v>1729.9999999999998</v>
      </c>
      <c r="J62" s="40">
        <f>LOOKUP(C62,'TABLA 4'!B$9:B$12,'TABLA 4'!J$9:J$12)/3*G62</f>
        <v>3719.3402028301898</v>
      </c>
      <c r="K62" s="40">
        <f>LOOKUP(C62,'TABLA 4'!B$9:B$12,'TABLA 4'!J$9:J$12)/3*2*F62</f>
        <v>0</v>
      </c>
      <c r="L62" s="41">
        <f t="shared" si="2"/>
        <v>6314.3402028301898</v>
      </c>
      <c r="M62" s="42" t="str">
        <f>'[1]TABLA 2'!B51</f>
        <v>Sierra Leone</v>
      </c>
      <c r="P62" s="43"/>
    </row>
    <row r="63" spans="1:16" s="45" customFormat="1" ht="10.5" customHeight="1" x14ac:dyDescent="0.2">
      <c r="A63" s="44"/>
      <c r="B63" s="36" t="str">
        <f>'[1]TABLA 2'!B52</f>
        <v>South Africa</v>
      </c>
      <c r="C63" s="37" t="str">
        <f>'[1]TABLA 2'!C52</f>
        <v>C</v>
      </c>
      <c r="D63" s="38">
        <f>'[1]TABLA 2'!J52</f>
        <v>6049</v>
      </c>
      <c r="E63" s="37">
        <f>'[1]TABLA 2'!P52</f>
        <v>3</v>
      </c>
      <c r="F63" s="39">
        <f>D63/LOOKUP(C63,'TABLA 4'!B$9:B$12,'TABLA 4'!E$9:E$12)</f>
        <v>1.5151553103075147E-2</v>
      </c>
      <c r="G63" s="39">
        <f>(E63+1)/(LOOKUP(C63,'TABLA 4'!B$9:B$12,'TABLA 4'!D$9:D$12)+LOOKUP(C63,'TABLA 4'!B$9:B$12,'TABLA 4'!C$9:C$12))</f>
        <v>5.4054054054054057E-2</v>
      </c>
      <c r="H63" s="40">
        <f t="shared" si="0"/>
        <v>864.99999999999989</v>
      </c>
      <c r="I63" s="40">
        <f t="shared" si="1"/>
        <v>2594.9999999999995</v>
      </c>
      <c r="J63" s="40">
        <f>LOOKUP(C63,'TABLA 4'!B$9:B$12,'TABLA 4'!J$9:J$12)/3*G63</f>
        <v>20478.338720720723</v>
      </c>
      <c r="K63" s="40">
        <f>LOOKUP(C63,'TABLA 4'!B$9:B$12,'TABLA 4'!J$9:J$12)/3*2*F63</f>
        <v>11480.30955382112</v>
      </c>
      <c r="L63" s="41">
        <f t="shared" si="2"/>
        <v>35418.648274541847</v>
      </c>
      <c r="M63" s="42" t="str">
        <f>'[1]TABLA 2'!B52</f>
        <v>South Africa</v>
      </c>
      <c r="P63" s="43"/>
    </row>
    <row r="64" spans="1:16" s="45" customFormat="1" ht="10.5" customHeight="1" x14ac:dyDescent="0.2">
      <c r="A64" s="44"/>
      <c r="B64" s="36" t="str">
        <f>'[1]TABLA 2'!B53</f>
        <v>Syrian Arab Republic</v>
      </c>
      <c r="C64" s="37" t="str">
        <f>'[1]TABLA 2'!C53</f>
        <v>D</v>
      </c>
      <c r="D64" s="38">
        <f>'[1]TABLA 2'!J53</f>
        <v>79</v>
      </c>
      <c r="E64" s="37">
        <f>'[1]TABLA 2'!P53</f>
        <v>1</v>
      </c>
      <c r="F64" s="39">
        <f>D64/LOOKUP(C64,'TABLA 4'!B$9:B$12,'TABLA 4'!E$9:E$12)</f>
        <v>3.4242122144683804E-3</v>
      </c>
      <c r="G64" s="39">
        <f>(E64+1)/(LOOKUP(C64,'TABLA 4'!B$9:B$12,'TABLA 4'!D$9:D$12)+LOOKUP(C64,'TABLA 4'!B$9:B$12,'TABLA 4'!C$9:C$12))</f>
        <v>3.7735849056603772E-2</v>
      </c>
      <c r="H64" s="40">
        <f t="shared" si="0"/>
        <v>864.99999999999989</v>
      </c>
      <c r="I64" s="40">
        <f t="shared" si="1"/>
        <v>864.99999999999989</v>
      </c>
      <c r="J64" s="40">
        <f>LOOKUP(C64,'TABLA 4'!B$9:B$12,'TABLA 4'!J$9:J$12)/3*G64</f>
        <v>2479.5601352201261</v>
      </c>
      <c r="K64" s="40">
        <f>LOOKUP(C64,'TABLA 4'!B$9:B$12,'TABLA 4'!J$9:J$12)/3*2*F64</f>
        <v>449.99862538107016</v>
      </c>
      <c r="L64" s="41">
        <f t="shared" si="2"/>
        <v>4659.5587606011959</v>
      </c>
      <c r="M64" s="42" t="str">
        <f>'[1]TABLA 2'!B53</f>
        <v>Syrian Arab Republic</v>
      </c>
      <c r="P64" s="43"/>
    </row>
    <row r="65" spans="1:16" s="45" customFormat="1" ht="10.5" customHeight="1" x14ac:dyDescent="0.2">
      <c r="A65" s="44"/>
      <c r="B65" s="36" t="str">
        <f>'[1]TABLA 2'!B54</f>
        <v>Trinidad &amp; Tobago</v>
      </c>
      <c r="C65" s="37" t="str">
        <f>'[1]TABLA 2'!C54</f>
        <v>C</v>
      </c>
      <c r="D65" s="38">
        <f>'[1]TABLA 2'!J54</f>
        <v>2776</v>
      </c>
      <c r="E65" s="37">
        <f>'[1]TABLA 2'!P54</f>
        <v>2</v>
      </c>
      <c r="F65" s="39">
        <f>D65/LOOKUP(C65,'TABLA 4'!B$9:B$12,'TABLA 4'!E$9:E$12)</f>
        <v>6.9533330160582918E-3</v>
      </c>
      <c r="G65" s="39">
        <f>(E65+1)/(LOOKUP(C65,'TABLA 4'!B$9:B$12,'TABLA 4'!D$9:D$12)+LOOKUP(C65,'TABLA 4'!B$9:B$12,'TABLA 4'!C$9:C$12))</f>
        <v>4.0540540540540543E-2</v>
      </c>
      <c r="H65" s="40">
        <f t="shared" si="0"/>
        <v>864.99999999999989</v>
      </c>
      <c r="I65" s="40">
        <f t="shared" si="1"/>
        <v>1729.9999999999998</v>
      </c>
      <c r="J65" s="40">
        <f>LOOKUP(C65,'TABLA 4'!B$9:B$12,'TABLA 4'!J$9:J$12)/3*G65</f>
        <v>15358.754040540543</v>
      </c>
      <c r="K65" s="40">
        <f>LOOKUP(C65,'TABLA 4'!B$9:B$12,'TABLA 4'!J$9:J$12)/3*2*F65</f>
        <v>5268.5302234100564</v>
      </c>
      <c r="L65" s="41">
        <f t="shared" si="2"/>
        <v>23222.284263950598</v>
      </c>
      <c r="M65" s="42" t="str">
        <f>'[1]TABLA 2'!B54</f>
        <v>Trinidad &amp; Tobago</v>
      </c>
      <c r="P65" s="43"/>
    </row>
    <row r="66" spans="1:16" s="45" customFormat="1" ht="10.5" customHeight="1" x14ac:dyDescent="0.2">
      <c r="A66" s="44"/>
      <c r="B66" s="36" t="str">
        <f>'[1]TABLA 2'!B55</f>
        <v>Tunisie</v>
      </c>
      <c r="C66" s="37" t="str">
        <f>'[1]TABLA 2'!C55</f>
        <v>C</v>
      </c>
      <c r="D66" s="38">
        <f>'[1]TABLA 2'!J55</f>
        <v>18228</v>
      </c>
      <c r="E66" s="37">
        <f>'[1]TABLA 2'!P55</f>
        <v>2</v>
      </c>
      <c r="F66" s="39">
        <f>D66/LOOKUP(C66,'TABLA 4'!B$9:B$12,'TABLA 4'!E$9:E$12)</f>
        <v>4.5657548348959132E-2</v>
      </c>
      <c r="G66" s="39">
        <f>(E66+1)/(LOOKUP(C66,'TABLA 4'!B$9:B$12,'TABLA 4'!D$9:D$12)+LOOKUP(C66,'TABLA 4'!B$9:B$12,'TABLA 4'!C$9:C$12))</f>
        <v>4.0540540540540543E-2</v>
      </c>
      <c r="H66" s="40">
        <f t="shared" si="0"/>
        <v>864.99999999999989</v>
      </c>
      <c r="I66" s="40">
        <f t="shared" si="1"/>
        <v>1729.9999999999998</v>
      </c>
      <c r="J66" s="40">
        <f>LOOKUP(C66,'TABLA 4'!B$9:B$12,'TABLA 4'!J$9:J$12)/3*G66</f>
        <v>15358.754040540543</v>
      </c>
      <c r="K66" s="40">
        <f>LOOKUP(C66,'TABLA 4'!B$9:B$12,'TABLA 4'!J$9:J$12)/3*2*F66</f>
        <v>34594.657389163731</v>
      </c>
      <c r="L66" s="41">
        <f t="shared" si="2"/>
        <v>52548.411429704269</v>
      </c>
      <c r="M66" s="42" t="str">
        <f>'[1]TABLA 2'!B55</f>
        <v>Tunisie</v>
      </c>
      <c r="P66" s="43"/>
    </row>
    <row r="67" spans="1:16" s="45" customFormat="1" ht="10.5" customHeight="1" x14ac:dyDescent="0.2">
      <c r="A67" s="44"/>
      <c r="B67" s="36" t="str">
        <f>'[1]TABLA 2'!B56</f>
        <v>Türkiye</v>
      </c>
      <c r="C67" s="37" t="str">
        <f>'[1]TABLA 2'!C56</f>
        <v>B</v>
      </c>
      <c r="D67" s="38">
        <f>'[1]TABLA 2'!J56</f>
        <v>22665</v>
      </c>
      <c r="E67" s="37">
        <f>'[1]TABLA 2'!P56</f>
        <v>2</v>
      </c>
      <c r="F67" s="39">
        <f>D67/LOOKUP(C67,'TABLA 4'!B$9:B$12,'TABLA 4'!E$9:E$12)</f>
        <v>0.19275581711797524</v>
      </c>
      <c r="G67" s="39">
        <f>(E67+1)/(LOOKUP(C67,'TABLA 4'!B$9:B$12,'TABLA 4'!D$9:D$12)+LOOKUP(C67,'TABLA 4'!B$9:B$12,'TABLA 4'!C$9:C$12))</f>
        <v>0.17647058823529413</v>
      </c>
      <c r="H67" s="40">
        <f t="shared" si="0"/>
        <v>864.99999999999989</v>
      </c>
      <c r="I67" s="40">
        <f t="shared" si="1"/>
        <v>1729.9999999999998</v>
      </c>
      <c r="J67" s="40">
        <f>LOOKUP(C67,'TABLA 4'!B$9:B$12,'TABLA 4'!J$9:J$12)/3*G67</f>
        <v>39489.884000000005</v>
      </c>
      <c r="K67" s="40">
        <f>LOOKUP(C67,'TABLA 4'!B$9:B$12,'TABLA 4'!J$9:J$12)/3*2*F67</f>
        <v>86268.255060892639</v>
      </c>
      <c r="L67" s="41">
        <f t="shared" si="2"/>
        <v>128353.13906089264</v>
      </c>
      <c r="M67" s="42" t="str">
        <f>'[1]TABLA 2'!B56</f>
        <v>Türkiye</v>
      </c>
      <c r="P67" s="43"/>
    </row>
    <row r="68" spans="1:16" s="45" customFormat="1" ht="10.5" customHeight="1" x14ac:dyDescent="0.2">
      <c r="A68" s="44"/>
      <c r="B68" s="36" t="str">
        <f>'[1]TABLA 2'!B57</f>
        <v>Union Européenne</v>
      </c>
      <c r="C68" s="37" t="str">
        <f>'[1]TABLA 2'!C57</f>
        <v>A</v>
      </c>
      <c r="D68" s="38">
        <f>'[1]TABLA 2'!J57</f>
        <v>270413</v>
      </c>
      <c r="E68" s="37">
        <f>'[1]TABLA 2'!P57</f>
        <v>4</v>
      </c>
      <c r="F68" s="39">
        <f>D68/LOOKUP(C68,'TABLA 4'!B$9:B$12,'TABLA 4'!E$9:E$12)</f>
        <v>0.75212498470233524</v>
      </c>
      <c r="G68" s="39">
        <f>(E68+1)/(LOOKUP(C68,'TABLA 4'!B$9:B$12,'TABLA 4'!D$9:D$12)+LOOKUP(C68,'TABLA 4'!B$9:B$12,'TABLA 4'!C$9:C$12))</f>
        <v>0.10869565217391304</v>
      </c>
      <c r="H68" s="40">
        <f t="shared" si="0"/>
        <v>864.99999999999989</v>
      </c>
      <c r="I68" s="40">
        <f t="shared" si="1"/>
        <v>3459.9999999999995</v>
      </c>
      <c r="J68" s="40">
        <f>LOOKUP(C68,'TABLA 4'!B$9:B$12,'TABLA 4'!J$9:J$12)/3*G68</f>
        <v>128535.90732789856</v>
      </c>
      <c r="K68" s="40">
        <f>LOOKUP(C68,'TABLA 4'!B$9:B$12,'TABLA 4'!J$9:J$12)/3*2*F68</f>
        <v>1778821.2389216153</v>
      </c>
      <c r="L68" s="41">
        <f t="shared" si="2"/>
        <v>1911682.1462495138</v>
      </c>
      <c r="M68" s="42" t="str">
        <f>'[1]TABLA 2'!B57</f>
        <v>Union Européenne</v>
      </c>
      <c r="P68" s="43"/>
    </row>
    <row r="69" spans="1:16" s="45" customFormat="1" ht="21.45" customHeight="1" x14ac:dyDescent="0.2">
      <c r="A69" s="44"/>
      <c r="B69" s="53" t="str">
        <f>'[1]TABLA 2'!B58</f>
        <v xml:space="preserve">United Kingdom of Great Britain and Northern Ireland </v>
      </c>
      <c r="C69" s="37" t="str">
        <f>'[1]TABLA 2'!C58</f>
        <v>A</v>
      </c>
      <c r="D69" s="38">
        <f>'[1]TABLA 2'!J58</f>
        <v>396</v>
      </c>
      <c r="E69" s="37">
        <f>'[1]TABLA 2'!P58</f>
        <v>4</v>
      </c>
      <c r="F69" s="39">
        <f>D69/LOOKUP(C69,'TABLA 4'!B$9:B$12,'TABLA 4'!E$9:E$12)</f>
        <v>1.1014318614198458E-3</v>
      </c>
      <c r="G69" s="39">
        <f>(E69+1)/(LOOKUP(C69,'TABLA 4'!B$9:B$12,'TABLA 4'!D$9:D$12)+LOOKUP(C69,'TABLA 4'!B$9:B$12,'TABLA 4'!C$9:C$12))</f>
        <v>0.10869565217391304</v>
      </c>
      <c r="H69" s="40">
        <f t="shared" si="0"/>
        <v>864.99999999999989</v>
      </c>
      <c r="I69" s="40">
        <f t="shared" si="1"/>
        <v>3459.9999999999995</v>
      </c>
      <c r="J69" s="40">
        <f>LOOKUP(C69,'TABLA 4'!B$9:B$12,'TABLA 4'!J$9:J$12)/3*G69</f>
        <v>128535.90732789856</v>
      </c>
      <c r="K69" s="40">
        <f>LOOKUP(C69,'TABLA 4'!B$9:B$12,'TABLA 4'!J$9:J$12)/3*2*F69</f>
        <v>2604.9532034811923</v>
      </c>
      <c r="L69" s="41">
        <f t="shared" si="2"/>
        <v>135465.86053137973</v>
      </c>
      <c r="M69" s="54" t="str">
        <f>'[1]TABLA 2'!B58</f>
        <v xml:space="preserve">United Kingdom of Great Britain and Northern Ireland </v>
      </c>
      <c r="P69" s="43"/>
    </row>
    <row r="70" spans="1:16" s="45" customFormat="1" ht="10.5" customHeight="1" x14ac:dyDescent="0.2">
      <c r="A70" s="44"/>
      <c r="B70" s="36" t="str">
        <f>'[1]TABLA 2'!B59</f>
        <v>United States</v>
      </c>
      <c r="C70" s="37" t="str">
        <f>'[1]TABLA 2'!C59</f>
        <v>A</v>
      </c>
      <c r="D70" s="38">
        <f>'[1]TABLA 2'!J59</f>
        <v>40011</v>
      </c>
      <c r="E70" s="37">
        <f>'[1]TABLA 2'!P59</f>
        <v>4</v>
      </c>
      <c r="F70" s="39">
        <f>D70/LOOKUP(C70,'TABLA 4'!B$9:B$12,'TABLA 4'!E$9:E$12)</f>
        <v>0.11128633890724608</v>
      </c>
      <c r="G70" s="39">
        <f>(E70+1)/(LOOKUP(C70,'TABLA 4'!B$9:B$12,'TABLA 4'!D$9:D$12)+LOOKUP(C70,'TABLA 4'!B$9:B$12,'TABLA 4'!C$9:C$12))</f>
        <v>0.10869565217391304</v>
      </c>
      <c r="H70" s="40">
        <f t="shared" si="0"/>
        <v>864.99999999999989</v>
      </c>
      <c r="I70" s="40">
        <f t="shared" si="1"/>
        <v>3459.9999999999995</v>
      </c>
      <c r="J70" s="40">
        <f>LOOKUP(C70,'TABLA 4'!B$9:B$12,'TABLA 4'!J$9:J$12)/3*G70</f>
        <v>128535.90732789856</v>
      </c>
      <c r="K70" s="40">
        <f>LOOKUP(C70,'TABLA 4'!B$9:B$12,'TABLA 4'!J$9:J$12)/3*2*F70</f>
        <v>263198.94602142926</v>
      </c>
      <c r="L70" s="41">
        <f t="shared" si="2"/>
        <v>396059.85334932781</v>
      </c>
      <c r="M70" s="42" t="str">
        <f>'[1]TABLA 2'!B59</f>
        <v>United States</v>
      </c>
      <c r="P70" s="43"/>
    </row>
    <row r="71" spans="1:16" s="45" customFormat="1" ht="10.5" customHeight="1" x14ac:dyDescent="0.2">
      <c r="A71" s="44"/>
      <c r="B71" s="36" t="str">
        <f>'[1]TABLA 2'!B60</f>
        <v>Uruguay</v>
      </c>
      <c r="C71" s="37" t="str">
        <f>'[1]TABLA 2'!C60</f>
        <v>C</v>
      </c>
      <c r="D71" s="38">
        <f>'[1]TABLA 2'!J60</f>
        <v>0</v>
      </c>
      <c r="E71" s="37">
        <f>'[1]TABLA 2'!P60</f>
        <v>3</v>
      </c>
      <c r="F71" s="39">
        <f>D71/LOOKUP(C71,'TABLA 4'!B$9:B$12,'TABLA 4'!E$9:E$12)</f>
        <v>0</v>
      </c>
      <c r="G71" s="39">
        <f>(E71+1)/(LOOKUP(C71,'TABLA 4'!B$9:B$12,'TABLA 4'!D$9:D$12)+LOOKUP(C71,'TABLA 4'!B$9:B$12,'TABLA 4'!C$9:C$12))</f>
        <v>5.4054054054054057E-2</v>
      </c>
      <c r="H71" s="40">
        <f t="shared" si="0"/>
        <v>864.99999999999989</v>
      </c>
      <c r="I71" s="40">
        <f t="shared" si="1"/>
        <v>2594.9999999999995</v>
      </c>
      <c r="J71" s="40">
        <f>LOOKUP(C71,'TABLA 4'!B$9:B$12,'TABLA 4'!J$9:J$12)/3*G71</f>
        <v>20478.338720720723</v>
      </c>
      <c r="K71" s="40">
        <f>LOOKUP(C71,'TABLA 4'!B$9:B$12,'TABLA 4'!J$9:J$12)/3*2*F71</f>
        <v>0</v>
      </c>
      <c r="L71" s="41">
        <f t="shared" si="2"/>
        <v>23938.338720720723</v>
      </c>
      <c r="M71" s="42" t="str">
        <f>'[1]TABLA 2'!B60</f>
        <v>Uruguay</v>
      </c>
      <c r="P71" s="43"/>
    </row>
    <row r="72" spans="1:16" s="45" customFormat="1" ht="10.5" customHeight="1" x14ac:dyDescent="0.2">
      <c r="A72" s="44"/>
      <c r="B72" s="36" t="str">
        <f>'[1]TABLA 2'!B61</f>
        <v>Venezuela</v>
      </c>
      <c r="C72" s="37" t="str">
        <f>'[1]TABLA 2'!C61</f>
        <v>D</v>
      </c>
      <c r="D72" s="38">
        <f>'[1]TABLA 2'!J61</f>
        <v>4867</v>
      </c>
      <c r="E72" s="37">
        <f>'[1]TABLA 2'!P61</f>
        <v>3</v>
      </c>
      <c r="F72" s="39">
        <f>D72/LOOKUP(C72,'TABLA 4'!B$9:B$12,'TABLA 4'!E$9:E$12)</f>
        <v>0.2109574790862988</v>
      </c>
      <c r="G72" s="39">
        <f>(E72+1)/(LOOKUP(C72,'TABLA 4'!B$9:B$12,'TABLA 4'!D$9:D$12)+LOOKUP(C72,'TABLA 4'!B$9:B$12,'TABLA 4'!C$9:C$12))</f>
        <v>7.5471698113207544E-2</v>
      </c>
      <c r="H72" s="40">
        <f t="shared" si="0"/>
        <v>864.99999999999989</v>
      </c>
      <c r="I72" s="40">
        <f t="shared" si="1"/>
        <v>2594.9999999999995</v>
      </c>
      <c r="J72" s="40">
        <f>LOOKUP(C72,'TABLA 4'!B$9:B$12,'TABLA 4'!J$9:J$12)/3*G72</f>
        <v>4959.1202704402522</v>
      </c>
      <c r="K72" s="40">
        <f>LOOKUP(C72,'TABLA 4'!B$9:B$12,'TABLA 4'!J$9:J$12)/3*2*F72</f>
        <v>27723.333034552761</v>
      </c>
      <c r="L72" s="41">
        <f t="shared" si="2"/>
        <v>36142.453304993011</v>
      </c>
      <c r="M72" s="42" t="str">
        <f>'[1]TABLA 2'!B61</f>
        <v>Venezuela</v>
      </c>
      <c r="P72" s="43"/>
    </row>
    <row r="73" spans="1:16" x14ac:dyDescent="0.2">
      <c r="A73" s="55" t="s">
        <v>62</v>
      </c>
      <c r="B73" s="10"/>
      <c r="C73" s="56"/>
      <c r="D73" s="56"/>
      <c r="E73" s="56"/>
      <c r="F73" s="10"/>
      <c r="G73" s="10"/>
      <c r="H73" s="11"/>
      <c r="I73" s="11"/>
      <c r="J73" s="11"/>
      <c r="K73" s="11"/>
      <c r="L73" s="11"/>
      <c r="M73" s="10"/>
    </row>
    <row r="75" spans="1:16" x14ac:dyDescent="0.2">
      <c r="A75" s="2" t="s">
        <v>63</v>
      </c>
    </row>
    <row r="76" spans="1:16" x14ac:dyDescent="0.2">
      <c r="A76" s="2" t="s">
        <v>64</v>
      </c>
    </row>
    <row r="77" spans="1:16" x14ac:dyDescent="0.2">
      <c r="A77" s="2" t="s">
        <v>65</v>
      </c>
    </row>
  </sheetData>
  <mergeCells count="2">
    <mergeCell ref="A1:M1"/>
    <mergeCell ref="B8:K8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4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DEB9-786A-437D-B8CA-3FCF92B5137C}">
  <dimension ref="A1:K21"/>
  <sheetViews>
    <sheetView showGridLines="0" zoomScaleNormal="100" workbookViewId="0">
      <selection activeCell="O12" sqref="O12"/>
    </sheetView>
  </sheetViews>
  <sheetFormatPr defaultColWidth="11.33203125" defaultRowHeight="13.2" x14ac:dyDescent="0.25"/>
  <cols>
    <col min="1" max="1" width="1.33203125" style="24" customWidth="1"/>
    <col min="2" max="2" width="13.6640625" style="3" customWidth="1"/>
    <col min="3" max="4" width="13.6640625" style="24" customWidth="1"/>
    <col min="5" max="5" width="13.6640625" style="25" customWidth="1"/>
    <col min="6" max="7" width="13.6640625" style="24" customWidth="1"/>
    <col min="8" max="11" width="13.6640625" style="25" customWidth="1"/>
    <col min="12" max="16384" width="11.33203125" style="24"/>
  </cols>
  <sheetData>
    <row r="1" spans="1:11" ht="25.5" customHeight="1" x14ac:dyDescent="0.25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6" customHeight="1" x14ac:dyDescent="0.2">
      <c r="A2" s="17"/>
      <c r="B2" s="57"/>
      <c r="C2" s="17"/>
      <c r="D2" s="17"/>
      <c r="E2" s="18"/>
      <c r="F2" s="17"/>
      <c r="G2" s="17"/>
      <c r="H2" s="18"/>
      <c r="I2" s="18"/>
      <c r="J2" s="18"/>
      <c r="K2" s="18"/>
    </row>
    <row r="3" spans="1:11" s="29" customFormat="1" ht="12.45" customHeight="1" x14ac:dyDescent="0.2">
      <c r="A3" s="33"/>
      <c r="B3" s="34"/>
      <c r="C3" s="34"/>
      <c r="D3" s="34"/>
      <c r="E3" s="35" t="s">
        <v>67</v>
      </c>
      <c r="F3" s="34" t="s">
        <v>68</v>
      </c>
      <c r="G3" s="34" t="s">
        <v>69</v>
      </c>
      <c r="H3" s="35"/>
      <c r="I3" s="35" t="s">
        <v>70</v>
      </c>
      <c r="J3" s="35" t="s">
        <v>71</v>
      </c>
      <c r="K3" s="35" t="s">
        <v>72</v>
      </c>
    </row>
    <row r="4" spans="1:11" s="29" customFormat="1" ht="12.45" customHeight="1" x14ac:dyDescent="0.2">
      <c r="A4" s="33"/>
      <c r="B4" s="31" t="s">
        <v>73</v>
      </c>
      <c r="C4" s="31" t="s">
        <v>74</v>
      </c>
      <c r="D4" s="31" t="s">
        <v>75</v>
      </c>
      <c r="E4" s="32" t="s">
        <v>76</v>
      </c>
      <c r="F4" s="31" t="s">
        <v>77</v>
      </c>
      <c r="G4" s="31" t="s">
        <v>78</v>
      </c>
      <c r="H4" s="32" t="s">
        <v>79</v>
      </c>
      <c r="I4" s="32" t="s">
        <v>80</v>
      </c>
      <c r="J4" s="32" t="s">
        <v>25</v>
      </c>
      <c r="K4" s="32" t="s">
        <v>81</v>
      </c>
    </row>
    <row r="5" spans="1:11" s="29" customFormat="1" ht="12.45" customHeight="1" x14ac:dyDescent="0.2">
      <c r="A5" s="26"/>
      <c r="B5" s="34"/>
      <c r="C5" s="34"/>
      <c r="D5" s="34"/>
      <c r="E5" s="35" t="s">
        <v>27</v>
      </c>
      <c r="F5" s="34" t="s">
        <v>82</v>
      </c>
      <c r="G5" s="34" t="s">
        <v>83</v>
      </c>
      <c r="H5" s="35"/>
      <c r="I5" s="35" t="s">
        <v>84</v>
      </c>
      <c r="J5" s="35" t="s">
        <v>85</v>
      </c>
      <c r="K5" s="35" t="s">
        <v>72</v>
      </c>
    </row>
    <row r="6" spans="1:11" s="29" customFormat="1" ht="12.45" customHeight="1" x14ac:dyDescent="0.2">
      <c r="A6" s="30"/>
      <c r="B6" s="31" t="s">
        <v>86</v>
      </c>
      <c r="C6" s="31" t="s">
        <v>74</v>
      </c>
      <c r="D6" s="31" t="s">
        <v>87</v>
      </c>
      <c r="E6" s="32" t="s">
        <v>88</v>
      </c>
      <c r="F6" s="31" t="s">
        <v>89</v>
      </c>
      <c r="G6" s="31" t="s">
        <v>78</v>
      </c>
      <c r="H6" s="32" t="s">
        <v>90</v>
      </c>
      <c r="I6" s="32" t="s">
        <v>91</v>
      </c>
      <c r="J6" s="32" t="s">
        <v>92</v>
      </c>
      <c r="K6" s="32" t="s">
        <v>93</v>
      </c>
    </row>
    <row r="7" spans="1:11" s="29" customFormat="1" ht="12.45" customHeight="1" x14ac:dyDescent="0.2">
      <c r="A7" s="33"/>
      <c r="B7" s="34"/>
      <c r="C7" s="34"/>
      <c r="D7" s="34"/>
      <c r="E7" s="35" t="s">
        <v>45</v>
      </c>
      <c r="F7" s="34" t="s">
        <v>94</v>
      </c>
      <c r="G7" s="34" t="s">
        <v>95</v>
      </c>
      <c r="H7" s="35"/>
      <c r="I7" s="35" t="s">
        <v>96</v>
      </c>
      <c r="J7" s="35" t="s">
        <v>97</v>
      </c>
      <c r="K7" s="35" t="s">
        <v>72</v>
      </c>
    </row>
    <row r="8" spans="1:11" s="29" customFormat="1" ht="12.45" customHeight="1" x14ac:dyDescent="0.2">
      <c r="A8" s="30"/>
      <c r="B8" s="31" t="s">
        <v>98</v>
      </c>
      <c r="C8" s="31" t="s">
        <v>99</v>
      </c>
      <c r="D8" s="31" t="s">
        <v>100</v>
      </c>
      <c r="E8" s="32" t="s">
        <v>101</v>
      </c>
      <c r="F8" s="31" t="s">
        <v>102</v>
      </c>
      <c r="G8" s="31" t="s">
        <v>103</v>
      </c>
      <c r="H8" s="32" t="s">
        <v>104</v>
      </c>
      <c r="I8" s="32" t="s">
        <v>105</v>
      </c>
      <c r="J8" s="32" t="s">
        <v>60</v>
      </c>
      <c r="K8" s="32" t="s">
        <v>106</v>
      </c>
    </row>
    <row r="9" spans="1:11" s="45" customFormat="1" ht="12.45" customHeight="1" x14ac:dyDescent="0.2">
      <c r="A9" s="44"/>
      <c r="B9" s="34" t="s">
        <v>107</v>
      </c>
      <c r="C9" s="44">
        <f>COUNTIF('TABLA 3'!C$18:C$72,B9)</f>
        <v>13</v>
      </c>
      <c r="D9" s="44">
        <f>SUMIF('TABLA 3'!C$18:C$72,B9,'TABLA 3'!E$18:E$72)</f>
        <v>33</v>
      </c>
      <c r="E9" s="58">
        <f>SUMIF('TABLA 3'!C$18:C$72,B9,'TABLA 3'!D$18:D$72)</f>
        <v>359532</v>
      </c>
      <c r="F9" s="59" t="s">
        <v>108</v>
      </c>
      <c r="G9" s="39">
        <f>1-(SUM(G10:G12))</f>
        <v>0.62750000000000006</v>
      </c>
      <c r="H9" s="40">
        <f>SUMIF('TABLA 3'!C$18:C$72,B9,'TABLA 3'!H$18:H$72)</f>
        <v>11244.999999999998</v>
      </c>
      <c r="I9" s="40">
        <f>SUMIF('TABLA 3'!C$18:C$72,B9,'TABLA 3'!I$18:I$72)</f>
        <v>28544.999999999996</v>
      </c>
      <c r="J9" s="40">
        <f>MAX(K9-I9-H9)</f>
        <v>3547591.0422500004</v>
      </c>
      <c r="K9" s="40">
        <f>G9*K$13</f>
        <v>3587381.0422500004</v>
      </c>
    </row>
    <row r="10" spans="1:11" s="45" customFormat="1" ht="12.45" customHeight="1" x14ac:dyDescent="0.2">
      <c r="A10" s="44"/>
      <c r="B10" s="34" t="s">
        <v>109</v>
      </c>
      <c r="C10" s="44">
        <f>COUNTIF('TABLA 3'!C$18:C$72,B10)</f>
        <v>4</v>
      </c>
      <c r="D10" s="44">
        <f>SUMIF('TABLA 3'!C$18:C$72,B10,'TABLA 3'!E$18:E$72)</f>
        <v>13</v>
      </c>
      <c r="E10" s="58">
        <f>SUMIF('TABLA 3'!C$18:C$72,B10,'TABLA 3'!D$18:D$72)</f>
        <v>117584</v>
      </c>
      <c r="F10" s="39">
        <v>0.03</v>
      </c>
      <c r="G10" s="39">
        <f>C10*F10</f>
        <v>0.12</v>
      </c>
      <c r="H10" s="40">
        <f>SUMIF('TABLA 3'!C$18:C$72,B10,'TABLA 3'!H$18:H$72)</f>
        <v>3459.9999999999995</v>
      </c>
      <c r="I10" s="40">
        <f>SUMIF('TABLA 3'!C$18:C$72,B10,'TABLA 3'!I$18:I$72)</f>
        <v>11244.999999999998</v>
      </c>
      <c r="J10" s="40">
        <f>MAX(K10-I10-H10)</f>
        <v>671328.02800000005</v>
      </c>
      <c r="K10" s="40">
        <f>G10*K$13</f>
        <v>686033.02800000005</v>
      </c>
    </row>
    <row r="11" spans="1:11" s="45" customFormat="1" ht="12.45" customHeight="1" x14ac:dyDescent="0.2">
      <c r="A11" s="44"/>
      <c r="B11" s="34" t="s">
        <v>110</v>
      </c>
      <c r="C11" s="44">
        <f>COUNTIF('TABLA 3'!C$18:C$72,B11)</f>
        <v>21</v>
      </c>
      <c r="D11" s="44">
        <f>SUMIF('TABLA 3'!C$18:C$72,B11,'TABLA 3'!E$18:E$72)</f>
        <v>53</v>
      </c>
      <c r="E11" s="58">
        <f>SUMIF('TABLA 3'!C$18:C$72,B11,'TABLA 3'!D$18:D$72)</f>
        <v>399233</v>
      </c>
      <c r="F11" s="39">
        <v>0.01</v>
      </c>
      <c r="G11" s="39">
        <f>C11*F11</f>
        <v>0.21</v>
      </c>
      <c r="H11" s="40">
        <f>SUMIF('TABLA 3'!C$18:C$72,B11,'TABLA 3'!H$18:H$72)</f>
        <v>18164.999999999996</v>
      </c>
      <c r="I11" s="40">
        <f>SUMIF('TABLA 3'!C$18:C$72,B11,'TABLA 3'!I$18:I$72)</f>
        <v>45844.999999999993</v>
      </c>
      <c r="J11" s="40">
        <f>MAX(K11-I11-H11)</f>
        <v>1136547.7990000001</v>
      </c>
      <c r="K11" s="40">
        <f>G11*K$13</f>
        <v>1200557.7990000001</v>
      </c>
    </row>
    <row r="12" spans="1:11" s="45" customFormat="1" ht="12.45" customHeight="1" x14ac:dyDescent="0.2">
      <c r="A12" s="60"/>
      <c r="B12" s="31" t="s">
        <v>111</v>
      </c>
      <c r="C12" s="44">
        <f>COUNTIF('TABLA 3'!C$18:C$72,B12)</f>
        <v>17</v>
      </c>
      <c r="D12" s="44">
        <f>SUMIF('TABLA 3'!C$18:C$72,B12,'TABLA 3'!E$18:E$72)</f>
        <v>36</v>
      </c>
      <c r="E12" s="58">
        <f>SUMIF('TABLA 3'!C$18:C$72,B12,'TABLA 3'!D$18:D$72)</f>
        <v>23071</v>
      </c>
      <c r="F12" s="61">
        <v>2.5000000000000001E-3</v>
      </c>
      <c r="G12" s="61">
        <f>C12*F12</f>
        <v>4.2500000000000003E-2</v>
      </c>
      <c r="H12" s="40">
        <f>SUMIF('TABLA 3'!C$18:C$72,B12,'TABLA 3'!H$18:H$72)</f>
        <v>14704.999999999998</v>
      </c>
      <c r="I12" s="40">
        <f>SUMIF('TABLA 3'!C$18:C$72,B12,'TABLA 3'!I$18:I$72)</f>
        <v>31139.999999999996</v>
      </c>
      <c r="J12" s="62">
        <f>MAX(K12-I12-H12)</f>
        <v>197125.03075000003</v>
      </c>
      <c r="K12" s="62">
        <f>G12*K$13</f>
        <v>242970.03075000003</v>
      </c>
    </row>
    <row r="13" spans="1:11" s="29" customFormat="1" ht="12.45" customHeight="1" x14ac:dyDescent="0.2">
      <c r="A13" s="63"/>
      <c r="B13" s="64" t="s">
        <v>112</v>
      </c>
      <c r="C13" s="63">
        <f>SUM(C9:C12)</f>
        <v>55</v>
      </c>
      <c r="D13" s="63">
        <f>SUM(D9:D12)</f>
        <v>135</v>
      </c>
      <c r="E13" s="65">
        <f>SUM(E9:E12)</f>
        <v>899420</v>
      </c>
      <c r="F13" s="66"/>
      <c r="G13" s="66">
        <f>SUM(G9:G12)</f>
        <v>1</v>
      </c>
      <c r="H13" s="67">
        <f>SUM(H9:H12)</f>
        <v>47574.999999999993</v>
      </c>
      <c r="I13" s="67">
        <f>SUM(I9:I12)</f>
        <v>116774.99999999999</v>
      </c>
      <c r="J13" s="67">
        <f>SUM(J9:J12)</f>
        <v>5552591.9000000013</v>
      </c>
      <c r="K13" s="67">
        <f>'[1]TABLA 1 PRESUPUESTO'!E38</f>
        <v>5716941.9000000004</v>
      </c>
    </row>
    <row r="14" spans="1:11" s="2" customFormat="1" ht="10.199999999999999" x14ac:dyDescent="0.2">
      <c r="B14" s="23"/>
      <c r="E14" s="5"/>
      <c r="H14" s="5"/>
      <c r="I14" s="5"/>
      <c r="J14" s="5"/>
      <c r="K14" s="5"/>
    </row>
    <row r="15" spans="1:11" s="2" customFormat="1" ht="11.4" x14ac:dyDescent="0.2">
      <c r="A15" s="29" t="s">
        <v>113</v>
      </c>
      <c r="B15" s="23"/>
      <c r="E15" s="5"/>
      <c r="H15" s="5"/>
      <c r="I15" s="5"/>
      <c r="J15" s="5"/>
      <c r="K15" s="5"/>
    </row>
    <row r="16" spans="1:11" s="2" customFormat="1" ht="10.199999999999999" x14ac:dyDescent="0.2">
      <c r="B16" s="23"/>
      <c r="E16" s="5"/>
      <c r="H16" s="5"/>
      <c r="I16" s="5"/>
      <c r="J16" s="5"/>
      <c r="K16" s="5"/>
    </row>
    <row r="17" spans="1:11" s="2" customFormat="1" ht="10.199999999999999" x14ac:dyDescent="0.2">
      <c r="A17" s="2" t="s">
        <v>63</v>
      </c>
      <c r="B17" s="23"/>
      <c r="E17" s="5"/>
      <c r="H17" s="5"/>
      <c r="I17" s="5"/>
      <c r="J17" s="5"/>
      <c r="K17" s="5"/>
    </row>
    <row r="18" spans="1:11" s="2" customFormat="1" ht="10.199999999999999" x14ac:dyDescent="0.2">
      <c r="A18" s="2" t="s">
        <v>64</v>
      </c>
      <c r="B18" s="23"/>
      <c r="E18" s="5"/>
      <c r="H18" s="5"/>
      <c r="I18" s="5"/>
      <c r="J18" s="5"/>
      <c r="K18" s="5"/>
    </row>
    <row r="19" spans="1:11" s="2" customFormat="1" ht="10.199999999999999" x14ac:dyDescent="0.2">
      <c r="A19" s="2" t="s">
        <v>65</v>
      </c>
      <c r="B19" s="23"/>
      <c r="E19" s="5"/>
      <c r="H19" s="5"/>
      <c r="I19" s="5"/>
      <c r="J19" s="5"/>
      <c r="K19" s="5"/>
    </row>
    <row r="20" spans="1:11" s="2" customFormat="1" ht="10.199999999999999" x14ac:dyDescent="0.2">
      <c r="B20" s="23"/>
      <c r="E20" s="5"/>
      <c r="H20" s="5"/>
      <c r="I20" s="5"/>
      <c r="J20" s="5"/>
      <c r="K20" s="5"/>
    </row>
    <row r="21" spans="1:11" s="2" customFormat="1" ht="10.199999999999999" x14ac:dyDescent="0.2">
      <c r="B21" s="23"/>
      <c r="E21" s="5"/>
      <c r="H21" s="5"/>
      <c r="I21" s="5"/>
      <c r="J21" s="5"/>
      <c r="K21" s="5"/>
    </row>
  </sheetData>
  <mergeCells count="1">
    <mergeCell ref="A1:K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TABLA 3</vt:lpstr>
      <vt:lpstr>TABLA 4</vt:lpstr>
      <vt:lpstr>'TABLA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Bonacasa</dc:creator>
  <cp:lastModifiedBy>María Bonacasa</cp:lastModifiedBy>
  <dcterms:created xsi:type="dcterms:W3CDTF">2025-11-23T08:38:14Z</dcterms:created>
  <dcterms:modified xsi:type="dcterms:W3CDTF">2025-11-23T08:38:44Z</dcterms:modified>
</cp:coreProperties>
</file>