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unadata\WorkingPublications\2025_Commission\1_Documents\Word\SPA\"/>
    </mc:Choice>
  </mc:AlternateContent>
  <xr:revisionPtr revIDLastSave="0" documentId="13_ncr:1_{92B1FA59-1DB2-4DF9-BD8F-A08819ECD1BA}" xr6:coauthVersionLast="47" xr6:coauthVersionMax="47" xr10:uidLastSave="{00000000-0000-0000-0000-000000000000}"/>
  <bookViews>
    <workbookView xWindow="-120" yWindow="-120" windowWidth="29040" windowHeight="15720" xr2:uid="{01C9DCE4-EC2A-4AB8-AF9C-E648414ADF51}"/>
  </bookViews>
  <sheets>
    <sheet name="Tabla 1.1." sheetId="8" r:id="rId1"/>
    <sheet name="Tabla 1.2." sheetId="7" r:id="rId2"/>
    <sheet name="Tabla 2." sheetId="9" r:id="rId3"/>
    <sheet name="Tabla 3." sheetId="10" r:id="rId4"/>
  </sheets>
  <definedNames>
    <definedName name="_xlnm._FilterDatabase" localSheetId="3" hidden="1">'Tabla 3.'!$B$5:$E$22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0" l="1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P27" i="8" l="1"/>
  <c r="C26" i="8"/>
  <c r="O25" i="8"/>
  <c r="P25" i="8" s="1"/>
  <c r="E25" i="8"/>
  <c r="E29" i="8" s="1"/>
  <c r="O24" i="8"/>
  <c r="P24" i="8" s="1"/>
  <c r="K24" i="8"/>
  <c r="G23" i="8"/>
  <c r="F22" i="8"/>
  <c r="G19" i="8"/>
  <c r="F19" i="8"/>
  <c r="F20" i="8" s="1"/>
  <c r="K20" i="8" s="1"/>
  <c r="M20" i="8" s="1"/>
  <c r="H16" i="8"/>
  <c r="G16" i="8"/>
  <c r="F16" i="8"/>
  <c r="F17" i="8" s="1"/>
  <c r="F18" i="8" s="1"/>
  <c r="K18" i="8" s="1"/>
  <c r="M18" i="8" s="1"/>
  <c r="J15" i="8"/>
  <c r="J22" i="8" s="1"/>
  <c r="J29" i="8" s="1"/>
  <c r="F15" i="8"/>
  <c r="H14" i="8"/>
  <c r="H19" i="8" s="1"/>
  <c r="F14" i="8"/>
  <c r="C13" i="8"/>
  <c r="G12" i="8"/>
  <c r="G11" i="8"/>
  <c r="G10" i="8"/>
  <c r="G9" i="8"/>
  <c r="H11" i="8" s="1"/>
  <c r="J7" i="8"/>
  <c r="I7" i="8"/>
  <c r="H7" i="8"/>
  <c r="J6" i="8"/>
  <c r="I6" i="8"/>
  <c r="F13" i="7"/>
  <c r="F14" i="7"/>
  <c r="F15" i="7"/>
  <c r="F16" i="7" s="1"/>
  <c r="F17" i="7" s="1"/>
  <c r="K17" i="7" s="1"/>
  <c r="M17" i="7" s="1"/>
  <c r="F18" i="7"/>
  <c r="F19" i="7" s="1"/>
  <c r="K19" i="7" s="1"/>
  <c r="M19" i="7" s="1"/>
  <c r="F21" i="7"/>
  <c r="F22" i="7" s="1"/>
  <c r="P26" i="7"/>
  <c r="C25" i="7"/>
  <c r="O24" i="7"/>
  <c r="E24" i="7"/>
  <c r="K24" i="7" s="1"/>
  <c r="O23" i="7"/>
  <c r="K23" i="7"/>
  <c r="G22" i="7"/>
  <c r="G18" i="7"/>
  <c r="G15" i="7"/>
  <c r="J14" i="7"/>
  <c r="J21" i="7" s="1"/>
  <c r="H13" i="7"/>
  <c r="H21" i="7" s="1"/>
  <c r="C12" i="7"/>
  <c r="G11" i="7"/>
  <c r="G10" i="7"/>
  <c r="G9" i="7"/>
  <c r="G8" i="7"/>
  <c r="H10" i="7" s="1"/>
  <c r="J6" i="7"/>
  <c r="I6" i="7"/>
  <c r="I7" i="7" s="1"/>
  <c r="K7" i="7" s="1"/>
  <c r="M7" i="7" s="1"/>
  <c r="H6" i="7"/>
  <c r="H9" i="7" s="1"/>
  <c r="J5" i="7"/>
  <c r="I5" i="7"/>
  <c r="K5" i="7" s="1"/>
  <c r="K6" i="8" l="1"/>
  <c r="K11" i="8"/>
  <c r="M11" i="8" s="1"/>
  <c r="E28" i="7"/>
  <c r="C28" i="7"/>
  <c r="D18" i="7" s="1"/>
  <c r="C29" i="8"/>
  <c r="D20" i="8" s="1"/>
  <c r="H22" i="8"/>
  <c r="K22" i="8" s="1"/>
  <c r="M22" i="8" s="1"/>
  <c r="D22" i="8"/>
  <c r="D17" i="8"/>
  <c r="D25" i="8"/>
  <c r="D12" i="8"/>
  <c r="H17" i="8"/>
  <c r="K17" i="8" s="1"/>
  <c r="M17" i="8" s="1"/>
  <c r="K19" i="8"/>
  <c r="M19" i="8" s="1"/>
  <c r="O19" i="8" s="1"/>
  <c r="K16" i="8"/>
  <c r="M16" i="8" s="1"/>
  <c r="F21" i="8"/>
  <c r="K21" i="8" s="1"/>
  <c r="M21" i="8" s="1"/>
  <c r="O21" i="8" s="1"/>
  <c r="P21" i="8" s="1"/>
  <c r="Q21" i="8" s="1"/>
  <c r="H10" i="8"/>
  <c r="K10" i="8" s="1"/>
  <c r="M10" i="8" s="1"/>
  <c r="H12" i="8"/>
  <c r="K12" i="8" s="1"/>
  <c r="M12" i="8" s="1"/>
  <c r="K7" i="8"/>
  <c r="M7" i="8" s="1"/>
  <c r="H9" i="8"/>
  <c r="K9" i="8" s="1"/>
  <c r="M9" i="8" s="1"/>
  <c r="F23" i="8"/>
  <c r="K23" i="8" s="1"/>
  <c r="M23" i="8" s="1"/>
  <c r="O23" i="8" s="1"/>
  <c r="I8" i="8"/>
  <c r="K8" i="8" s="1"/>
  <c r="M8" i="8" s="1"/>
  <c r="M6" i="8"/>
  <c r="D8" i="8"/>
  <c r="D6" i="8"/>
  <c r="D10" i="8"/>
  <c r="K14" i="8"/>
  <c r="H15" i="8"/>
  <c r="K15" i="8" s="1"/>
  <c r="M15" i="8" s="1"/>
  <c r="G29" i="8"/>
  <c r="D16" i="8"/>
  <c r="K25" i="8"/>
  <c r="D19" i="8"/>
  <c r="D7" i="8"/>
  <c r="D11" i="8"/>
  <c r="D21" i="8"/>
  <c r="F20" i="7"/>
  <c r="K20" i="7" s="1"/>
  <c r="M20" i="7" s="1"/>
  <c r="O20" i="7" s="1"/>
  <c r="P20" i="7" s="1"/>
  <c r="Q20" i="7" s="1"/>
  <c r="K22" i="7"/>
  <c r="M22" i="7" s="1"/>
  <c r="O22" i="7" s="1"/>
  <c r="K21" i="7"/>
  <c r="M21" i="7" s="1"/>
  <c r="K10" i="7"/>
  <c r="M10" i="7" s="1"/>
  <c r="H8" i="7"/>
  <c r="K8" i="7" s="1"/>
  <c r="M8" i="7" s="1"/>
  <c r="J28" i="7"/>
  <c r="K9" i="7"/>
  <c r="M9" i="7" s="1"/>
  <c r="H11" i="7"/>
  <c r="K11" i="7" s="1"/>
  <c r="M11" i="7" s="1"/>
  <c r="K6" i="7"/>
  <c r="M6" i="7" s="1"/>
  <c r="M5" i="7"/>
  <c r="D21" i="7"/>
  <c r="D19" i="7"/>
  <c r="D11" i="7"/>
  <c r="D24" i="7"/>
  <c r="D17" i="7"/>
  <c r="D23" i="7"/>
  <c r="K13" i="7"/>
  <c r="P24" i="7"/>
  <c r="P23" i="7"/>
  <c r="H15" i="7"/>
  <c r="K15" i="7" s="1"/>
  <c r="M15" i="7" s="1"/>
  <c r="I28" i="7"/>
  <c r="H14" i="7"/>
  <c r="K14" i="7" s="1"/>
  <c r="M14" i="7" s="1"/>
  <c r="G28" i="7"/>
  <c r="H16" i="7"/>
  <c r="K16" i="7" s="1"/>
  <c r="M16" i="7" s="1"/>
  <c r="H18" i="7"/>
  <c r="K18" i="7" s="1"/>
  <c r="M18" i="7" s="1"/>
  <c r="O18" i="7" s="1"/>
  <c r="D15" i="8" l="1"/>
  <c r="D24" i="8"/>
  <c r="D18" i="8"/>
  <c r="D23" i="8"/>
  <c r="D14" i="8"/>
  <c r="D9" i="8"/>
  <c r="D7" i="7"/>
  <c r="D20" i="7"/>
  <c r="D15" i="7"/>
  <c r="D5" i="7"/>
  <c r="D12" i="7" s="1"/>
  <c r="D13" i="7"/>
  <c r="D6" i="7"/>
  <c r="D14" i="7"/>
  <c r="D10" i="7"/>
  <c r="D16" i="7"/>
  <c r="D8" i="7"/>
  <c r="D22" i="7"/>
  <c r="D9" i="7"/>
  <c r="F28" i="7"/>
  <c r="P22" i="7"/>
  <c r="Q22" i="7" s="1"/>
  <c r="P19" i="8"/>
  <c r="Q19" i="8" s="1"/>
  <c r="D13" i="8"/>
  <c r="H29" i="8"/>
  <c r="F29" i="8"/>
  <c r="D26" i="8"/>
  <c r="D29" i="8"/>
  <c r="M13" i="8"/>
  <c r="I29" i="8"/>
  <c r="M14" i="8"/>
  <c r="K26" i="8"/>
  <c r="P23" i="8"/>
  <c r="Q23" i="8" s="1"/>
  <c r="K13" i="8"/>
  <c r="K12" i="7"/>
  <c r="H28" i="7"/>
  <c r="M12" i="7"/>
  <c r="D25" i="7"/>
  <c r="P18" i="7"/>
  <c r="Q18" i="7" s="1"/>
  <c r="K25" i="7"/>
  <c r="M13" i="7"/>
  <c r="D28" i="7" l="1"/>
  <c r="O14" i="8"/>
  <c r="M26" i="8"/>
  <c r="M29" i="8" s="1"/>
  <c r="M25" i="7"/>
  <c r="M28" i="7" s="1"/>
  <c r="O13" i="7"/>
  <c r="N18" i="8" l="1"/>
  <c r="O18" i="8" s="1"/>
  <c r="N16" i="8"/>
  <c r="O16" i="8" s="1"/>
  <c r="N11" i="8"/>
  <c r="O11" i="8" s="1"/>
  <c r="N20" i="8"/>
  <c r="O20" i="8" s="1"/>
  <c r="N10" i="8"/>
  <c r="O10" i="8" s="1"/>
  <c r="N17" i="8"/>
  <c r="O17" i="8" s="1"/>
  <c r="N12" i="8"/>
  <c r="O12" i="8" s="1"/>
  <c r="N8" i="8"/>
  <c r="O8" i="8" s="1"/>
  <c r="N22" i="8"/>
  <c r="O22" i="8" s="1"/>
  <c r="N7" i="8"/>
  <c r="O7" i="8" s="1"/>
  <c r="N6" i="8"/>
  <c r="N15" i="8"/>
  <c r="N9" i="8"/>
  <c r="O9" i="8" s="1"/>
  <c r="P14" i="8"/>
  <c r="Q14" i="8" s="1"/>
  <c r="N15" i="7"/>
  <c r="O15" i="7" s="1"/>
  <c r="N9" i="7"/>
  <c r="O9" i="7" s="1"/>
  <c r="N5" i="7"/>
  <c r="N6" i="7"/>
  <c r="O6" i="7" s="1"/>
  <c r="N16" i="7"/>
  <c r="O16" i="7" s="1"/>
  <c r="N8" i="7"/>
  <c r="O8" i="7" s="1"/>
  <c r="N21" i="7"/>
  <c r="O21" i="7" s="1"/>
  <c r="N11" i="7"/>
  <c r="O11" i="7" s="1"/>
  <c r="N14" i="7"/>
  <c r="N7" i="7"/>
  <c r="O7" i="7" s="1"/>
  <c r="N19" i="7"/>
  <c r="O19" i="7" s="1"/>
  <c r="N10" i="7"/>
  <c r="O10" i="7" s="1"/>
  <c r="N17" i="7"/>
  <c r="O17" i="7" s="1"/>
  <c r="P13" i="7"/>
  <c r="Q13" i="7" s="1"/>
  <c r="P17" i="8" l="1"/>
  <c r="Q17" i="8" s="1"/>
  <c r="P8" i="8"/>
  <c r="Q8" i="8" s="1"/>
  <c r="N13" i="8"/>
  <c r="O6" i="8"/>
  <c r="P10" i="8"/>
  <c r="Q10" i="8" s="1"/>
  <c r="P16" i="8"/>
  <c r="Q16" i="8" s="1"/>
  <c r="P12" i="8"/>
  <c r="Q12" i="8" s="1"/>
  <c r="P9" i="8"/>
  <c r="Q9" i="8" s="1"/>
  <c r="N26" i="8"/>
  <c r="O15" i="8"/>
  <c r="P20" i="8"/>
  <c r="Q20" i="8" s="1"/>
  <c r="P11" i="8"/>
  <c r="Q11" i="8" s="1"/>
  <c r="P7" i="8"/>
  <c r="Q7" i="8" s="1"/>
  <c r="P22" i="8"/>
  <c r="Q22" i="8" s="1"/>
  <c r="P18" i="8"/>
  <c r="Q18" i="8" s="1"/>
  <c r="P6" i="7"/>
  <c r="Q6" i="7" s="1"/>
  <c r="N12" i="7"/>
  <c r="O5" i="7"/>
  <c r="P7" i="7"/>
  <c r="Q7" i="7" s="1"/>
  <c r="P9" i="7"/>
  <c r="Q9" i="7" s="1"/>
  <c r="N25" i="7"/>
  <c r="O14" i="7"/>
  <c r="P15" i="7"/>
  <c r="Q15" i="7" s="1"/>
  <c r="P11" i="7"/>
  <c r="Q11" i="7" s="1"/>
  <c r="P10" i="7"/>
  <c r="Q10" i="7" s="1"/>
  <c r="P19" i="7"/>
  <c r="Q19" i="7" s="1"/>
  <c r="P21" i="7"/>
  <c r="Q21" i="7" s="1"/>
  <c r="P8" i="7"/>
  <c r="Q8" i="7" s="1"/>
  <c r="P17" i="7"/>
  <c r="Q17" i="7" s="1"/>
  <c r="P16" i="7"/>
  <c r="Q16" i="7" s="1"/>
  <c r="P15" i="8" l="1"/>
  <c r="Q15" i="8" s="1"/>
  <c r="O26" i="8"/>
  <c r="P6" i="8"/>
  <c r="O13" i="8"/>
  <c r="N29" i="8"/>
  <c r="N28" i="7"/>
  <c r="O12" i="7"/>
  <c r="P5" i="7"/>
  <c r="P14" i="7"/>
  <c r="Q14" i="7" s="1"/>
  <c r="O25" i="7"/>
  <c r="O27" i="7" l="1"/>
  <c r="O28" i="7" s="1"/>
  <c r="O28" i="8"/>
  <c r="P28" i="8" s="1"/>
  <c r="O29" i="8"/>
  <c r="Q6" i="8"/>
  <c r="Q5" i="7"/>
  <c r="R23" i="7" l="1"/>
  <c r="R24" i="7"/>
  <c r="R20" i="7"/>
  <c r="R18" i="7"/>
  <c r="R22" i="7"/>
  <c r="R13" i="7"/>
  <c r="R17" i="7"/>
  <c r="R21" i="7"/>
  <c r="R7" i="7"/>
  <c r="R10" i="7"/>
  <c r="R11" i="7"/>
  <c r="R16" i="7"/>
  <c r="R8" i="7"/>
  <c r="R9" i="7"/>
  <c r="R19" i="7"/>
  <c r="R6" i="7"/>
  <c r="R15" i="7"/>
  <c r="R14" i="7"/>
  <c r="R5" i="7"/>
  <c r="R24" i="8"/>
  <c r="R25" i="8"/>
  <c r="R23" i="8"/>
  <c r="R19" i="8"/>
  <c r="R21" i="8"/>
  <c r="R14" i="8"/>
  <c r="R9" i="8"/>
  <c r="R7" i="8"/>
  <c r="R8" i="8"/>
  <c r="R10" i="8"/>
  <c r="R11" i="8"/>
  <c r="R17" i="8"/>
  <c r="R18" i="8"/>
  <c r="R20" i="8"/>
  <c r="R22" i="8"/>
  <c r="R12" i="8"/>
  <c r="R16" i="8"/>
  <c r="R15" i="8"/>
  <c r="R6" i="8"/>
  <c r="P29" i="8"/>
  <c r="P27" i="7"/>
  <c r="P28" i="7" s="1"/>
  <c r="R26" i="8" l="1"/>
  <c r="R13" i="8"/>
  <c r="R12" i="7"/>
  <c r="R25" i="7"/>
  <c r="R29" i="8" l="1"/>
  <c r="R28" i="7"/>
</calcChain>
</file>

<file path=xl/sharedStrings.xml><?xml version="1.0" encoding="utf-8"?>
<sst xmlns="http://schemas.openxmlformats.org/spreadsheetml/2006/main" count="177" uniqueCount="94">
  <si>
    <t>TAC actual:</t>
  </si>
  <si>
    <t>Nuevo TAC</t>
  </si>
  <si>
    <t>Rec. 22-08</t>
  </si>
  <si>
    <t>Porcentajes</t>
  </si>
  <si>
    <t>Asignación a nuevos participantes</t>
  </si>
  <si>
    <r>
      <rPr>
        <i/>
        <sz val="11"/>
        <color theme="1"/>
        <rFont val="Cambria"/>
        <family val="1"/>
      </rPr>
      <t xml:space="preserve">Titulares de cuotas pequeñas </t>
    </r>
    <r>
      <rPr>
        <i/>
        <sz val="10"/>
        <color theme="1"/>
        <rFont val="Cambria"/>
        <family val="1"/>
      </rPr>
      <t>(</t>
    </r>
    <r>
      <rPr>
        <i/>
        <sz val="8"/>
        <color theme="1"/>
        <rFont val="Cambria"/>
        <family val="1"/>
      </rPr>
      <t>*1)</t>
    </r>
  </si>
  <si>
    <r>
      <rPr>
        <i/>
        <sz val="10"/>
        <color theme="1"/>
        <rFont val="Cambria"/>
        <family val="1"/>
      </rPr>
      <t>CPC en desarrollo (</t>
    </r>
    <r>
      <rPr>
        <i/>
        <sz val="8"/>
        <color theme="1"/>
        <rFont val="Cambria"/>
        <family val="1"/>
      </rPr>
      <t>*2)</t>
    </r>
  </si>
  <si>
    <r>
      <rPr>
        <i/>
        <sz val="11"/>
        <color theme="1"/>
        <rFont val="Cambria"/>
        <family val="1"/>
      </rPr>
      <t>CPC costeras (*3)</t>
    </r>
  </si>
  <si>
    <t>Suministro de índices MP</t>
  </si>
  <si>
    <r>
      <rPr>
        <i/>
        <sz val="11"/>
        <color theme="1"/>
        <rFont val="Cambria"/>
        <family val="1"/>
      </rPr>
      <t>Pequeña escala (*4)</t>
    </r>
  </si>
  <si>
    <t>Subtotal</t>
  </si>
  <si>
    <r>
      <rPr>
        <i/>
        <sz val="11"/>
        <color theme="1"/>
        <rFont val="Cambria"/>
        <family val="1"/>
      </rPr>
      <t>Ratio de utilización (%)(*5)</t>
    </r>
  </si>
  <si>
    <t>Subtotal ajustado</t>
  </si>
  <si>
    <t>Aumento prorrateado</t>
  </si>
  <si>
    <t>Total</t>
  </si>
  <si>
    <t>Aumento (t)</t>
  </si>
  <si>
    <t>Aumento (%)</t>
  </si>
  <si>
    <t>Nuevo porcentaje</t>
  </si>
  <si>
    <t>UE</t>
  </si>
  <si>
    <t>Marruecos</t>
  </si>
  <si>
    <t>Japón</t>
  </si>
  <si>
    <t>Túnez</t>
  </si>
  <si>
    <t>Türkiye</t>
  </si>
  <si>
    <t>Libia</t>
  </si>
  <si>
    <t>Argelia</t>
  </si>
  <si>
    <t>Egipto</t>
  </si>
  <si>
    <t>Noruega</t>
  </si>
  <si>
    <t>Albania</t>
  </si>
  <si>
    <t>Islandia</t>
  </si>
  <si>
    <t>Corea</t>
  </si>
  <si>
    <t>Siria</t>
  </si>
  <si>
    <t>China</t>
  </si>
  <si>
    <t>Taipei Chino</t>
  </si>
  <si>
    <t>Reino Unido</t>
  </si>
  <si>
    <t>Namibia</t>
  </si>
  <si>
    <t>Senegal</t>
  </si>
  <si>
    <t>Panamá</t>
  </si>
  <si>
    <t xml:space="preserve">Investigación </t>
  </si>
  <si>
    <t>Reservas</t>
  </si>
  <si>
    <t xml:space="preserve">(* 1): Cantidad añadida para titulares de cuotas pequeñas    </t>
  </si>
  <si>
    <t>Cuota</t>
  </si>
  <si>
    <t>&lt;100 t</t>
  </si>
  <si>
    <t>100-200 t</t>
  </si>
  <si>
    <t>200-300 t</t>
  </si>
  <si>
    <t>300-400 t</t>
  </si>
  <si>
    <t>&gt;400 t</t>
  </si>
  <si>
    <t>(* 2):  A efectos de esta Recomendación, la categoría no refleja el nivel de desarrollo económico de las CPC.</t>
  </si>
  <si>
    <t xml:space="preserve">(* 3): Por "CPC costeras" se entienden las CPC en cuyas ZEE migran los BFT. </t>
  </si>
  <si>
    <t>Titulares de cuotas pequeñas (*1)</t>
  </si>
  <si>
    <t>CPC en desarrollo (*2)</t>
  </si>
  <si>
    <t>CPC costeras (*3)</t>
  </si>
  <si>
    <t>Pequeña escala (*4)</t>
  </si>
  <si>
    <t>Ratio de utilización (%)(*5)</t>
  </si>
  <si>
    <t xml:space="preserve">(* 1): Cantidad añadida para titulares de cuotas pequeñas.    </t>
  </si>
  <si>
    <t>(* 2): A efectos de esta Recomendación, la categoría no refleja el nivel de desarrollo económico de las CPC.</t>
  </si>
  <si>
    <r>
      <rPr>
        <b/>
        <sz val="10"/>
        <color theme="1"/>
        <rFont val="Cambria"/>
        <family val="1"/>
      </rPr>
      <t>Tabla 2.</t>
    </r>
    <r>
      <rPr>
        <sz val="10"/>
        <color theme="1"/>
        <rFont val="Cambria"/>
        <family val="1"/>
      </rPr>
      <t xml:space="preserve">  </t>
    </r>
    <r>
      <rPr>
        <sz val="10"/>
        <color theme="1"/>
        <rFont val="Cambria"/>
        <family val="1"/>
      </rPr>
      <t>Resumen de las tablas de capacidad de 2025.</t>
    </r>
  </si>
  <si>
    <t>Unidad: número, salvo que se especifique lo contrario</t>
  </si>
  <si>
    <t>PS</t>
  </si>
  <si>
    <t>LL</t>
  </si>
  <si>
    <t>Cebo vivo</t>
  </si>
  <si>
    <t>Liña de mano</t>
  </si>
  <si>
    <t>Arrastrero</t>
  </si>
  <si>
    <t>Almadraba</t>
  </si>
  <si>
    <t>Otros</t>
  </si>
  <si>
    <t>Captura fortuita (t)</t>
  </si>
  <si>
    <t>&gt;40</t>
  </si>
  <si>
    <t>24-40</t>
  </si>
  <si>
    <t>&lt;24</t>
  </si>
  <si>
    <t>480 t</t>
  </si>
  <si>
    <t>3 t</t>
  </si>
  <si>
    <t>Cuota inicial</t>
  </si>
  <si>
    <t>Ratio de utilización
(2023- 2024)</t>
  </si>
  <si>
    <t>CPC</t>
  </si>
  <si>
    <t>2023*</t>
  </si>
  <si>
    <t>2024*</t>
  </si>
  <si>
    <t>2025**</t>
  </si>
  <si>
    <t>****</t>
  </si>
  <si>
    <t>***</t>
  </si>
  <si>
    <t>** Cifras obtenidas de los informes quincenales de capturas de BFT (envío del formulario CP26-BFT_WcRp).</t>
  </si>
  <si>
    <t>*** La temporada de pesca comienza a finales de septiembre.</t>
  </si>
  <si>
    <t>****La campaña de pesca comienza el 1 de agosto.</t>
  </si>
  <si>
    <t>La ratio de utilización de algunas CPC es superior al 100 % debido a transferencias o traspasos.</t>
  </si>
  <si>
    <r>
      <t xml:space="preserve">Tabla 1.1. </t>
    </r>
    <r>
      <rPr>
        <sz val="10"/>
        <color theme="1"/>
        <rFont val="Cambria"/>
        <family val="1"/>
      </rPr>
      <t xml:space="preserve"> Proyecto de esquema de asignación para el stock de atún rojo del Atlántico este y el Mediterráneo</t>
    </r>
  </si>
  <si>
    <t>Cantidad adicional</t>
  </si>
  <si>
    <r>
      <t xml:space="preserve">(* 4): "Pequeña escala" se aplica cuando una CPC asigna cuota de BFT a barcos de cebo vivo, de línea de mano, arrastreros, pequeños buques costeros u otros en la tabla de capacidad de 2025 (véase la </t>
    </r>
    <r>
      <rPr>
        <b/>
        <sz val="8"/>
        <color theme="1"/>
        <rFont val="Cambria"/>
        <family val="1"/>
      </rPr>
      <t>Tabla 2</t>
    </r>
    <r>
      <rPr>
        <sz val="8"/>
        <color theme="1"/>
        <rFont val="Cambria"/>
        <family val="1"/>
      </rPr>
      <t>).</t>
    </r>
  </si>
  <si>
    <r>
      <t xml:space="preserve">(* 5):  Si la media de capturas de 2023 y 2024 es superior al 90% de la cuota inicial, no se aplica ninguna tasa de descuento. Si la captura media de 2023 y 2024 no es superior al 90% y es superior al 0%, la ratio de utilización real se multiplica por el importe total incrementado, salvo en el caso del incremento prorrateado. Si la media de capturas de 2023 y 2024 es del 0%, no se aplica ningún aumento, incluido el aumento prorrateado. Véase la </t>
    </r>
    <r>
      <rPr>
        <b/>
        <sz val="8"/>
        <color theme="1"/>
        <rFont val="Cambria"/>
        <family val="1"/>
      </rPr>
      <t xml:space="preserve">Tabla 3 </t>
    </r>
    <r>
      <rPr>
        <sz val="8"/>
        <color theme="1"/>
        <rFont val="Cambria"/>
        <family val="1"/>
      </rPr>
      <t>para el uso real de las CPC.</t>
    </r>
  </si>
  <si>
    <r>
      <t xml:space="preserve">Tabla 1.2.  </t>
    </r>
    <r>
      <rPr>
        <sz val="10"/>
        <color theme="1"/>
        <rFont val="Cambria"/>
        <family val="1"/>
      </rPr>
      <t>Proyecto de esquema de asignación para el stock de atún rojo del Atlántico este y el Mediterráneo.</t>
    </r>
  </si>
  <si>
    <t>Suministro de índices de MP</t>
  </si>
  <si>
    <r>
      <t xml:space="preserve">(* 4): "Pequeña escala" se aplica cuando una CPC asigna cuota de BFT a barcos de cebo vivo, de línea de mano, arrastreros, pequeños barcos costeros u otros en la tabla de capacidad de 2025 (véase la </t>
    </r>
    <r>
      <rPr>
        <b/>
        <sz val="8"/>
        <color theme="1"/>
        <rFont val="Cambria"/>
        <family val="1"/>
      </rPr>
      <t>Tabla 2</t>
    </r>
    <r>
      <rPr>
        <sz val="8"/>
        <color theme="1"/>
        <rFont val="Cambria"/>
        <family val="1"/>
      </rPr>
      <t>).</t>
    </r>
  </si>
  <si>
    <r>
      <t xml:space="preserve">(* 5):  Si la media de capturas de 2023 y 2024 es superior al 90% de la cuota inicial, no se aplica ninguna tasa de descuento. Si la captura media de 2023 y 2024 no es superior al 90% y es superior al 0%, el coeficiente de utilización real se multiplica por el importe total incrementado, salvo en el caso del incremento prorrateado. Si la media de capturas de 2023 y 2024 es del 0%, no se aplica ningún aumento, incluido el aumento prorrateado. Véase la </t>
    </r>
    <r>
      <rPr>
        <b/>
        <sz val="11"/>
        <color theme="1"/>
        <rFont val="Calibri"/>
        <family val="2"/>
        <charset val="128"/>
        <scheme val="minor"/>
      </rPr>
      <t>Tabla 3</t>
    </r>
    <r>
      <rPr>
        <sz val="11"/>
        <color theme="1"/>
        <rFont val="Calibri"/>
        <family val="2"/>
        <charset val="128"/>
        <scheme val="minor"/>
      </rPr>
      <t xml:space="preserve"> para el uso real de los CPC.</t>
    </r>
  </si>
  <si>
    <t>Pequeños barcos costeros</t>
  </si>
  <si>
    <r>
      <t xml:space="preserve">Tabla 3.  </t>
    </r>
    <r>
      <rPr>
        <sz val="10"/>
        <color theme="1"/>
        <rFont val="Cambria"/>
        <family val="1"/>
      </rPr>
      <t>Capturas en atún rojo en 2023–2025 a 10 septiembre 2025.</t>
    </r>
  </si>
  <si>
    <t>* Cifras obtenidas de las tablas de cumplimiento (presentación del formulario CP13).</t>
  </si>
  <si>
    <t>PA2_612_APP_1/2025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</si>
</sst>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%"/>
    <numFmt numFmtId="165" formatCode="#,##0.00_ ;[Red]\-#,##0.00\ "/>
    <numFmt numFmtId="166" formatCode="#,##0.000;[Red]\-#,##0.000"/>
  </numFmts>
  <fonts count="20"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sz val="11"/>
      <color theme="1"/>
      <name val="Arial"/>
      <family val="2"/>
    </font>
    <font>
      <sz val="9"/>
      <color theme="1"/>
      <name val="Calibri"/>
      <family val="2"/>
    </font>
    <font>
      <b/>
      <sz val="10"/>
      <color theme="1"/>
      <name val="Cambria"/>
      <family val="1"/>
    </font>
    <font>
      <sz val="10"/>
      <color theme="1"/>
      <name val="Cambria"/>
      <family val="1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0"/>
      <color rgb="FF000000"/>
      <name val="Cambria"/>
      <family val="1"/>
    </font>
    <font>
      <sz val="9"/>
      <color theme="1"/>
      <name val="Cambria"/>
      <family val="1"/>
    </font>
    <font>
      <i/>
      <sz val="10"/>
      <color theme="1"/>
      <name val="Cambria"/>
      <family val="1"/>
    </font>
    <font>
      <sz val="8"/>
      <color theme="1"/>
      <name val="Cambria"/>
      <family val="1"/>
    </font>
    <font>
      <sz val="8"/>
      <color theme="1"/>
      <name val="Calibri"/>
      <family val="2"/>
    </font>
    <font>
      <i/>
      <sz val="8"/>
      <color theme="1"/>
      <name val="Cambria"/>
      <family val="1"/>
    </font>
    <font>
      <b/>
      <sz val="8"/>
      <color theme="1"/>
      <name val="Cambria"/>
      <family val="1"/>
    </font>
    <font>
      <i/>
      <sz val="11"/>
      <color theme="1"/>
      <name val="Cambria"/>
      <family val="1"/>
    </font>
    <font>
      <b/>
      <sz val="11"/>
      <color theme="1"/>
      <name val="Calibri"/>
      <family val="2"/>
      <charset val="128"/>
      <scheme val="minor"/>
    </font>
    <font>
      <i/>
      <sz val="9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4" fillId="0" borderId="0" xfId="0" applyFont="1">
      <alignment vertical="center"/>
    </xf>
    <xf numFmtId="38" fontId="4" fillId="0" borderId="0" xfId="1" applyFont="1">
      <alignment vertical="center"/>
    </xf>
    <xf numFmtId="38" fontId="4" fillId="0" borderId="0" xfId="1" applyFont="1" applyBorder="1">
      <alignment vertical="center"/>
    </xf>
    <xf numFmtId="10" fontId="0" fillId="0" borderId="0" xfId="2" applyNumberFormat="1" applyFont="1">
      <alignment vertical="center"/>
    </xf>
    <xf numFmtId="38" fontId="0" fillId="0" borderId="0" xfId="1" applyFont="1">
      <alignment vertical="center"/>
    </xf>
    <xf numFmtId="40" fontId="0" fillId="0" borderId="0" xfId="1" applyNumberFormat="1" applyFont="1">
      <alignment vertical="center"/>
    </xf>
    <xf numFmtId="40" fontId="4" fillId="0" borderId="0" xfId="1" applyNumberFormat="1" applyFont="1">
      <alignment vertical="center"/>
    </xf>
    <xf numFmtId="10" fontId="4" fillId="0" borderId="0" xfId="2" applyNumberFormat="1" applyFont="1">
      <alignment vertical="center"/>
    </xf>
    <xf numFmtId="0" fontId="5" fillId="0" borderId="0" xfId="3" applyFont="1"/>
    <xf numFmtId="0" fontId="6" fillId="0" borderId="0" xfId="3" applyFont="1"/>
    <xf numFmtId="0" fontId="8" fillId="0" borderId="0" xfId="3" applyFont="1"/>
    <xf numFmtId="0" fontId="9" fillId="0" borderId="0" xfId="3" applyFont="1" applyAlignment="1">
      <alignment vertical="center"/>
    </xf>
    <xf numFmtId="0" fontId="7" fillId="0" borderId="0" xfId="3" applyFont="1"/>
    <xf numFmtId="0" fontId="7" fillId="2" borderId="1" xfId="3" applyFont="1" applyFill="1" applyBorder="1"/>
    <xf numFmtId="0" fontId="10" fillId="0" borderId="0" xfId="3" applyFont="1" applyAlignment="1">
      <alignment horizontal="right" vertical="center"/>
    </xf>
    <xf numFmtId="0" fontId="7" fillId="0" borderId="1" xfId="3" applyFont="1" applyBorder="1"/>
    <xf numFmtId="40" fontId="7" fillId="0" borderId="1" xfId="5" applyNumberFormat="1" applyFont="1" applyBorder="1" applyAlignment="1"/>
    <xf numFmtId="40" fontId="10" fillId="0" borderId="1" xfId="5" applyNumberFormat="1" applyFont="1" applyBorder="1" applyAlignment="1">
      <alignment horizontal="right" vertical="center"/>
    </xf>
    <xf numFmtId="40" fontId="10" fillId="0" borderId="1" xfId="5" applyNumberFormat="1" applyFont="1" applyBorder="1" applyAlignment="1">
      <alignment horizontal="center" vertical="center"/>
    </xf>
    <xf numFmtId="0" fontId="7" fillId="0" borderId="0" xfId="3" applyFont="1" applyAlignment="1">
      <alignment horizontal="center"/>
    </xf>
    <xf numFmtId="40" fontId="7" fillId="0" borderId="1" xfId="5" applyNumberFormat="1" applyFont="1" applyBorder="1" applyAlignment="1">
      <alignment horizontal="center"/>
    </xf>
    <xf numFmtId="0" fontId="11" fillId="0" borderId="0" xfId="3" applyFont="1"/>
    <xf numFmtId="38" fontId="7" fillId="0" borderId="1" xfId="5" applyFont="1" applyBorder="1" applyAlignment="1">
      <alignment horizontal="right"/>
    </xf>
    <xf numFmtId="0" fontId="7" fillId="2" borderId="1" xfId="3" applyFont="1" applyFill="1" applyBorder="1" applyAlignment="1">
      <alignment horizontal="center"/>
    </xf>
    <xf numFmtId="0" fontId="13" fillId="0" borderId="0" xfId="3" applyFont="1"/>
    <xf numFmtId="0" fontId="14" fillId="0" borderId="0" xfId="3" applyFont="1"/>
    <xf numFmtId="0" fontId="5" fillId="0" borderId="0" xfId="3" applyFont="1" applyAlignment="1">
      <alignment horizontal="right"/>
    </xf>
    <xf numFmtId="0" fontId="7" fillId="0" borderId="0" xfId="3" applyFont="1" applyAlignment="1">
      <alignment horizontal="right"/>
    </xf>
    <xf numFmtId="10" fontId="7" fillId="0" borderId="1" xfId="4" applyNumberFormat="1" applyFont="1" applyBorder="1" applyAlignment="1">
      <alignment horizontal="right"/>
    </xf>
    <xf numFmtId="0" fontId="13" fillId="0" borderId="0" xfId="3" applyFont="1" applyAlignment="1">
      <alignment horizontal="right"/>
    </xf>
    <xf numFmtId="0" fontId="11" fillId="0" borderId="0" xfId="3" applyFont="1" applyAlignment="1">
      <alignment horizontal="right"/>
    </xf>
    <xf numFmtId="0" fontId="7" fillId="0" borderId="0" xfId="0" applyFont="1">
      <alignment vertical="center"/>
    </xf>
    <xf numFmtId="38" fontId="7" fillId="0" borderId="0" xfId="1" applyFont="1">
      <alignment vertical="center"/>
    </xf>
    <xf numFmtId="40" fontId="7" fillId="0" borderId="0" xfId="1" applyNumberFormat="1" applyFont="1">
      <alignment vertical="center"/>
    </xf>
    <xf numFmtId="10" fontId="7" fillId="0" borderId="0" xfId="2" applyNumberFormat="1" applyFont="1">
      <alignment vertical="center"/>
    </xf>
    <xf numFmtId="0" fontId="6" fillId="0" borderId="0" xfId="0" applyFont="1">
      <alignment vertical="center"/>
    </xf>
    <xf numFmtId="38" fontId="7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38" fontId="7" fillId="0" borderId="1" xfId="1" applyFont="1" applyBorder="1">
      <alignment vertical="center"/>
    </xf>
    <xf numFmtId="164" fontId="7" fillId="0" borderId="1" xfId="2" applyNumberFormat="1" applyFont="1" applyBorder="1">
      <alignment vertical="center"/>
    </xf>
    <xf numFmtId="166" fontId="7" fillId="0" borderId="1" xfId="0" applyNumberFormat="1" applyFont="1" applyBorder="1">
      <alignment vertical="center"/>
    </xf>
    <xf numFmtId="38" fontId="7" fillId="2" borderId="1" xfId="1" applyFont="1" applyFill="1" applyBorder="1">
      <alignment vertical="center"/>
    </xf>
    <xf numFmtId="10" fontId="7" fillId="0" borderId="1" xfId="2" applyNumberFormat="1" applyFont="1" applyBorder="1">
      <alignment vertical="center"/>
    </xf>
    <xf numFmtId="40" fontId="7" fillId="0" borderId="1" xfId="1" applyNumberFormat="1" applyFont="1" applyBorder="1">
      <alignment vertical="center"/>
    </xf>
    <xf numFmtId="0" fontId="7" fillId="2" borderId="1" xfId="0" applyFont="1" applyFill="1" applyBorder="1">
      <alignment vertical="center"/>
    </xf>
    <xf numFmtId="0" fontId="7" fillId="2" borderId="1" xfId="1" applyNumberFormat="1" applyFont="1" applyFill="1" applyBorder="1">
      <alignment vertical="center"/>
    </xf>
    <xf numFmtId="0" fontId="7" fillId="0" borderId="1" xfId="1" applyNumberFormat="1" applyFont="1" applyBorder="1">
      <alignment vertical="center"/>
    </xf>
    <xf numFmtId="0" fontId="7" fillId="0" borderId="1" xfId="0" applyFont="1" applyBorder="1" applyAlignment="1">
      <alignment horizontal="left" vertical="center" wrapText="1"/>
    </xf>
    <xf numFmtId="38" fontId="7" fillId="0" borderId="1" xfId="0" applyNumberFormat="1" applyFont="1" applyBorder="1" applyAlignment="1">
      <alignment horizontal="right" vertical="center"/>
    </xf>
    <xf numFmtId="165" fontId="7" fillId="0" borderId="0" xfId="0" applyNumberFormat="1" applyFont="1">
      <alignment vertical="center"/>
    </xf>
    <xf numFmtId="0" fontId="7" fillId="0" borderId="3" xfId="0" applyFont="1" applyBorder="1">
      <alignment vertical="center"/>
    </xf>
    <xf numFmtId="38" fontId="7" fillId="0" borderId="3" xfId="1" applyFont="1" applyFill="1" applyBorder="1">
      <alignment vertical="center"/>
    </xf>
    <xf numFmtId="10" fontId="7" fillId="0" borderId="3" xfId="2" applyNumberFormat="1" applyFont="1" applyFill="1" applyBorder="1">
      <alignment vertical="center"/>
    </xf>
    <xf numFmtId="38" fontId="7" fillId="0" borderId="3" xfId="1" applyFont="1" applyBorder="1">
      <alignment vertical="center"/>
    </xf>
    <xf numFmtId="40" fontId="7" fillId="0" borderId="3" xfId="1" applyNumberFormat="1" applyFont="1" applyFill="1" applyBorder="1">
      <alignment vertical="center"/>
    </xf>
    <xf numFmtId="40" fontId="7" fillId="0" borderId="0" xfId="1" applyNumberFormat="1" applyFont="1" applyFill="1" applyBorder="1">
      <alignment vertical="center"/>
    </xf>
    <xf numFmtId="10" fontId="7" fillId="0" borderId="0" xfId="2" applyNumberFormat="1" applyFont="1" applyFill="1" applyBorder="1">
      <alignment vertical="center"/>
    </xf>
    <xf numFmtId="38" fontId="7" fillId="0" borderId="0" xfId="1" applyFont="1" applyFill="1" applyBorder="1">
      <alignment vertical="center"/>
    </xf>
    <xf numFmtId="0" fontId="7" fillId="0" borderId="2" xfId="0" applyFont="1" applyBorder="1">
      <alignment vertical="center"/>
    </xf>
    <xf numFmtId="38" fontId="7" fillId="0" borderId="2" xfId="1" applyFont="1" applyBorder="1">
      <alignment vertical="center"/>
    </xf>
    <xf numFmtId="38" fontId="7" fillId="0" borderId="0" xfId="1" applyFont="1" applyBorder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40" fontId="7" fillId="0" borderId="0" xfId="0" applyNumberFormat="1" applyFont="1" applyAlignment="1">
      <alignment horizontal="left" vertical="center"/>
    </xf>
    <xf numFmtId="10" fontId="7" fillId="0" borderId="0" xfId="2" applyNumberFormat="1" applyFont="1" applyFill="1" applyBorder="1" applyAlignment="1">
      <alignment horizontal="left" vertical="center"/>
    </xf>
    <xf numFmtId="49" fontId="12" fillId="0" borderId="1" xfId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6" fontId="12" fillId="0" borderId="1" xfId="1" applyNumberFormat="1" applyFont="1" applyBorder="1" applyAlignment="1">
      <alignment horizontal="center" vertical="center" wrapText="1"/>
    </xf>
    <xf numFmtId="38" fontId="12" fillId="0" borderId="1" xfId="1" applyFont="1" applyBorder="1" applyAlignment="1">
      <alignment horizontal="center" vertical="center" wrapText="1"/>
    </xf>
    <xf numFmtId="40" fontId="12" fillId="0" borderId="1" xfId="1" applyNumberFormat="1" applyFont="1" applyBorder="1" applyAlignment="1">
      <alignment horizontal="center" vertical="center" wrapText="1"/>
    </xf>
    <xf numFmtId="40" fontId="12" fillId="0" borderId="1" xfId="1" applyNumberFormat="1" applyFont="1" applyBorder="1" applyAlignment="1">
      <alignment horizontal="center" vertical="center"/>
    </xf>
    <xf numFmtId="10" fontId="12" fillId="0" borderId="1" xfId="2" applyNumberFormat="1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38" fontId="6" fillId="0" borderId="1" xfId="1" applyFont="1" applyFill="1" applyBorder="1">
      <alignment vertical="center"/>
    </xf>
    <xf numFmtId="10" fontId="6" fillId="0" borderId="1" xfId="2" applyNumberFormat="1" applyFont="1" applyFill="1" applyBorder="1">
      <alignment vertical="center"/>
    </xf>
    <xf numFmtId="38" fontId="6" fillId="0" borderId="1" xfId="1" applyFont="1" applyBorder="1">
      <alignment vertical="center"/>
    </xf>
    <xf numFmtId="40" fontId="6" fillId="0" borderId="1" xfId="1" applyNumberFormat="1" applyFont="1" applyFill="1" applyBorder="1">
      <alignment vertical="center"/>
    </xf>
    <xf numFmtId="9" fontId="6" fillId="0" borderId="1" xfId="0" applyNumberFormat="1" applyFont="1" applyBorder="1">
      <alignment vertical="center"/>
    </xf>
    <xf numFmtId="0" fontId="12" fillId="0" borderId="5" xfId="0" applyFont="1" applyBorder="1" applyAlignment="1">
      <alignment horizontal="center" vertical="center"/>
    </xf>
    <xf numFmtId="40" fontId="13" fillId="0" borderId="0" xfId="0" applyNumberFormat="1" applyFont="1" applyAlignment="1">
      <alignment horizontal="left" vertical="center" wrapText="1"/>
    </xf>
    <xf numFmtId="10" fontId="13" fillId="0" borderId="0" xfId="2" applyNumberFormat="1" applyFont="1" applyAlignment="1">
      <alignment horizontal="left" vertical="center" wrapText="1"/>
    </xf>
    <xf numFmtId="0" fontId="13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38" fontId="12" fillId="0" borderId="0" xfId="1" applyFont="1">
      <alignment vertical="center"/>
    </xf>
    <xf numFmtId="0" fontId="12" fillId="0" borderId="1" xfId="0" applyFont="1" applyBorder="1">
      <alignment vertical="center"/>
    </xf>
    <xf numFmtId="38" fontId="19" fillId="0" borderId="1" xfId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0" fontId="7" fillId="0" borderId="0" xfId="1" applyNumberFormat="1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38" fontId="7" fillId="0" borderId="2" xfId="1" applyFont="1" applyBorder="1" applyAlignment="1">
      <alignment horizontal="center" vertical="center"/>
    </xf>
    <xf numFmtId="38" fontId="12" fillId="0" borderId="2" xfId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 wrapText="1"/>
    </xf>
  </cellXfs>
  <cellStyles count="6">
    <cellStyle name="Comma [0]" xfId="1" builtinId="6"/>
    <cellStyle name="Comma [0] 2" xfId="5" xr:uid="{B978E513-9731-487B-8716-F72E803CFBD5}"/>
    <cellStyle name="Normal" xfId="0" builtinId="0"/>
    <cellStyle name="Normal 2" xfId="3" xr:uid="{A6634FF4-0937-4A13-9BB3-7D3C181D7128}"/>
    <cellStyle name="Percent" xfId="2" builtinId="5"/>
    <cellStyle name="Percent 2" xfId="4" xr:uid="{A2003D80-CE77-4A14-93DB-18BE692FFF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D1B8D-3F8B-4033-816A-E67D191C129A}">
  <sheetPr>
    <pageSetUpPr fitToPage="1"/>
  </sheetPr>
  <dimension ref="A1:S49"/>
  <sheetViews>
    <sheetView tabSelected="1" zoomScale="130" zoomScaleNormal="130" workbookViewId="0">
      <selection activeCell="K16" sqref="K16"/>
    </sheetView>
  </sheetViews>
  <sheetFormatPr defaultRowHeight="15"/>
  <cols>
    <col min="1" max="1" width="0.7109375" customWidth="1"/>
    <col min="2" max="2" width="13.140625" customWidth="1"/>
    <col min="3" max="3" width="9.5703125" customWidth="1"/>
    <col min="4" max="4" width="10.140625" customWidth="1"/>
    <col min="5" max="5" width="13.42578125" customWidth="1"/>
    <col min="6" max="6" width="9.42578125" customWidth="1"/>
    <col min="7" max="7" width="10.28515625" customWidth="1"/>
    <col min="8" max="8" width="8.28515625" style="5" customWidth="1"/>
    <col min="9" max="9" width="11.7109375" style="5" customWidth="1"/>
    <col min="10" max="10" width="9.28515625" style="5" customWidth="1"/>
    <col min="11" max="11" width="8.85546875" style="5" customWidth="1"/>
    <col min="12" max="12" width="10.7109375" style="5" customWidth="1"/>
    <col min="13" max="13" width="8.42578125" style="5" customWidth="1"/>
    <col min="14" max="14" width="11.7109375" style="6" customWidth="1"/>
    <col min="15" max="15" width="10.28515625" style="6" customWidth="1"/>
    <col min="16" max="16" width="9" style="6" customWidth="1"/>
    <col min="17" max="17" width="9" style="4" customWidth="1"/>
    <col min="18" max="18" width="10.5703125" customWidth="1"/>
    <col min="19" max="19" width="10" bestFit="1" customWidth="1"/>
  </cols>
  <sheetData>
    <row r="1" spans="1:19">
      <c r="P1" s="93" t="s">
        <v>93</v>
      </c>
      <c r="Q1" s="93"/>
      <c r="R1" s="93"/>
    </row>
    <row r="2" spans="1:19">
      <c r="A2" s="32"/>
      <c r="B2" s="98" t="s">
        <v>82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32"/>
    </row>
    <row r="3" spans="1:19">
      <c r="A3" s="32"/>
      <c r="B3" s="32"/>
      <c r="C3" s="99" t="s">
        <v>0</v>
      </c>
      <c r="D3" s="99"/>
      <c r="E3" s="86" t="s">
        <v>1</v>
      </c>
      <c r="F3" s="32"/>
      <c r="G3" s="32"/>
      <c r="H3" s="33"/>
      <c r="I3" s="33"/>
      <c r="J3" s="33"/>
      <c r="K3" s="33"/>
      <c r="L3" s="33"/>
      <c r="M3" s="33"/>
      <c r="N3" s="34"/>
      <c r="O3" s="34"/>
      <c r="P3" s="34"/>
      <c r="Q3" s="35"/>
      <c r="R3" s="36"/>
      <c r="S3" s="32"/>
    </row>
    <row r="4" spans="1:19" ht="16.149999999999999" customHeight="1">
      <c r="A4" s="32"/>
      <c r="B4" s="32"/>
      <c r="C4" s="100">
        <v>40570</v>
      </c>
      <c r="D4" s="100"/>
      <c r="E4" s="33">
        <v>48403</v>
      </c>
      <c r="F4" s="32"/>
      <c r="G4" s="32"/>
      <c r="H4" s="33"/>
      <c r="I4" s="33"/>
      <c r="J4" s="33"/>
      <c r="K4" s="33"/>
      <c r="L4" s="33"/>
      <c r="M4" s="33"/>
      <c r="N4" s="34"/>
      <c r="O4" s="34"/>
      <c r="P4" s="34"/>
      <c r="Q4" s="35"/>
      <c r="R4" s="32"/>
      <c r="S4" s="32"/>
    </row>
    <row r="5" spans="1:19" ht="66" customHeight="1">
      <c r="A5" s="32"/>
      <c r="B5" s="37"/>
      <c r="C5" s="68" t="s">
        <v>2</v>
      </c>
      <c r="D5" s="69" t="s">
        <v>3</v>
      </c>
      <c r="E5" s="70" t="s">
        <v>4</v>
      </c>
      <c r="F5" s="71" t="s">
        <v>5</v>
      </c>
      <c r="G5" s="70" t="s">
        <v>6</v>
      </c>
      <c r="H5" s="72" t="s">
        <v>7</v>
      </c>
      <c r="I5" s="72" t="s">
        <v>8</v>
      </c>
      <c r="J5" s="72" t="s">
        <v>9</v>
      </c>
      <c r="K5" s="72" t="s">
        <v>10</v>
      </c>
      <c r="L5" s="73" t="s">
        <v>11</v>
      </c>
      <c r="M5" s="73" t="s">
        <v>12</v>
      </c>
      <c r="N5" s="73" t="s">
        <v>13</v>
      </c>
      <c r="O5" s="74" t="s">
        <v>14</v>
      </c>
      <c r="P5" s="73" t="s">
        <v>15</v>
      </c>
      <c r="Q5" s="75" t="s">
        <v>16</v>
      </c>
      <c r="R5" s="70" t="s">
        <v>17</v>
      </c>
      <c r="S5" s="32"/>
    </row>
    <row r="6" spans="1:19" ht="18" customHeight="1">
      <c r="A6" s="32"/>
      <c r="B6" s="40" t="s">
        <v>18</v>
      </c>
      <c r="C6" s="41">
        <v>21503</v>
      </c>
      <c r="D6" s="42">
        <f>+C6/($C$29-37)</f>
        <v>0.53050600745071919</v>
      </c>
      <c r="E6" s="42"/>
      <c r="F6" s="43"/>
      <c r="G6" s="40"/>
      <c r="H6" s="44">
        <v>150</v>
      </c>
      <c r="I6" s="41">
        <f>+H6</f>
        <v>150</v>
      </c>
      <c r="J6" s="41">
        <f>+H6</f>
        <v>150</v>
      </c>
      <c r="K6" s="41">
        <f>SUM(E6:J6)</f>
        <v>450</v>
      </c>
      <c r="L6" s="45">
        <v>0.97589999999999999</v>
      </c>
      <c r="M6" s="41">
        <f>+K6</f>
        <v>450</v>
      </c>
      <c r="N6" s="46">
        <f>+($E$4-$C$4-$M$29-$K$28+17)*D6</f>
        <v>2741.8534557521034</v>
      </c>
      <c r="O6" s="46">
        <f>+C6+M6+N6</f>
        <v>24694.853455752105</v>
      </c>
      <c r="P6" s="46">
        <f t="shared" ref="P6:P12" si="0">+O6-C6</f>
        <v>3191.8534557521052</v>
      </c>
      <c r="Q6" s="45">
        <f t="shared" ref="Q6:Q12" si="1">+P6/C6</f>
        <v>0.14843758804595197</v>
      </c>
      <c r="R6" s="42">
        <f>+O6/($O$29-$O$28-20)</f>
        <v>0.52228995934647127</v>
      </c>
      <c r="S6" s="32"/>
    </row>
    <row r="7" spans="1:19" ht="18" customHeight="1">
      <c r="A7" s="32"/>
      <c r="B7" s="40" t="s">
        <v>19</v>
      </c>
      <c r="C7" s="41">
        <v>3700</v>
      </c>
      <c r="D7" s="42">
        <f t="shared" ref="D7:D25" si="2">+C7/($C$29-37)</f>
        <v>9.1283645424715662E-2</v>
      </c>
      <c r="E7" s="42"/>
      <c r="F7" s="43"/>
      <c r="G7" s="47">
        <v>40</v>
      </c>
      <c r="H7" s="41">
        <f>+G7</f>
        <v>40</v>
      </c>
      <c r="I7" s="41">
        <f>+G7</f>
        <v>40</v>
      </c>
      <c r="J7" s="41">
        <f>+G7</f>
        <v>40</v>
      </c>
      <c r="K7" s="41">
        <f t="shared" ref="K7:K25" si="3">SUM(E7:J7)</f>
        <v>160</v>
      </c>
      <c r="L7" s="45">
        <v>0.98419999999999996</v>
      </c>
      <c r="M7" s="41">
        <f t="shared" ref="M7:M12" si="4">+K7</f>
        <v>160</v>
      </c>
      <c r="N7" s="46">
        <f t="shared" ref="N7:N12" si="5">+($E$4-$C$4-$M$29-$K$28+17)*D7</f>
        <v>471.78801963831938</v>
      </c>
      <c r="O7" s="46">
        <f t="shared" ref="O7:O12" si="6">+C7+M7+N7</f>
        <v>4331.7880196383194</v>
      </c>
      <c r="P7" s="46">
        <f t="shared" si="0"/>
        <v>631.78801963831938</v>
      </c>
      <c r="Q7" s="45">
        <f t="shared" si="1"/>
        <v>0.1707535188211674</v>
      </c>
      <c r="R7" s="42">
        <f t="shared" ref="R7:R25" si="7">+O7/($O$29-$O$28-20)</f>
        <v>9.1616230593481937E-2</v>
      </c>
      <c r="S7" s="32"/>
    </row>
    <row r="8" spans="1:19" ht="18" customHeight="1">
      <c r="A8" s="32"/>
      <c r="B8" s="40" t="s">
        <v>20</v>
      </c>
      <c r="C8" s="41">
        <v>3114</v>
      </c>
      <c r="D8" s="42">
        <f t="shared" si="2"/>
        <v>7.6826289689882324E-2</v>
      </c>
      <c r="E8" s="42"/>
      <c r="F8" s="43"/>
      <c r="G8" s="40"/>
      <c r="H8" s="41"/>
      <c r="I8" s="41">
        <f>+I7</f>
        <v>40</v>
      </c>
      <c r="J8" s="41"/>
      <c r="K8" s="41">
        <f t="shared" si="3"/>
        <v>40</v>
      </c>
      <c r="L8" s="45">
        <v>0.97570000000000001</v>
      </c>
      <c r="M8" s="41">
        <f t="shared" si="4"/>
        <v>40</v>
      </c>
      <c r="N8" s="46">
        <f t="shared" si="5"/>
        <v>397.06699814965583</v>
      </c>
      <c r="O8" s="46">
        <f t="shared" si="6"/>
        <v>3551.0669981496558</v>
      </c>
      <c r="P8" s="46">
        <f t="shared" si="0"/>
        <v>437.06699814965577</v>
      </c>
      <c r="Q8" s="45">
        <f t="shared" si="1"/>
        <v>0.14035549073527803</v>
      </c>
      <c r="R8" s="42">
        <f t="shared" si="7"/>
        <v>7.5104176723436777E-2</v>
      </c>
      <c r="S8" s="32"/>
    </row>
    <row r="9" spans="1:19" ht="18" customHeight="1">
      <c r="A9" s="32"/>
      <c r="B9" s="40" t="s">
        <v>21</v>
      </c>
      <c r="C9" s="41">
        <v>3000</v>
      </c>
      <c r="D9" s="42">
        <f t="shared" si="2"/>
        <v>7.4013766560580271E-2</v>
      </c>
      <c r="E9" s="42"/>
      <c r="F9" s="43"/>
      <c r="G9" s="40">
        <f>+G7</f>
        <v>40</v>
      </c>
      <c r="H9" s="41">
        <f>+H7</f>
        <v>40</v>
      </c>
      <c r="I9" s="41"/>
      <c r="J9" s="41"/>
      <c r="K9" s="41">
        <f t="shared" si="3"/>
        <v>80</v>
      </c>
      <c r="L9" s="45">
        <v>0.998</v>
      </c>
      <c r="M9" s="41">
        <f t="shared" si="4"/>
        <v>80</v>
      </c>
      <c r="N9" s="46">
        <f t="shared" si="5"/>
        <v>382.53082673377247</v>
      </c>
      <c r="O9" s="46">
        <f t="shared" si="6"/>
        <v>3462.5308267337723</v>
      </c>
      <c r="P9" s="46">
        <f t="shared" si="0"/>
        <v>462.5308267337723</v>
      </c>
      <c r="Q9" s="45">
        <f t="shared" si="1"/>
        <v>0.15417694224459078</v>
      </c>
      <c r="R9" s="42">
        <f t="shared" si="7"/>
        <v>7.3231658894879953E-2</v>
      </c>
      <c r="S9" s="32"/>
    </row>
    <row r="10" spans="1:19" ht="18" customHeight="1">
      <c r="A10" s="32"/>
      <c r="B10" s="40" t="s">
        <v>22</v>
      </c>
      <c r="C10" s="41">
        <v>2600</v>
      </c>
      <c r="D10" s="42">
        <f t="shared" si="2"/>
        <v>6.4145264352502895E-2</v>
      </c>
      <c r="E10" s="42"/>
      <c r="F10" s="43"/>
      <c r="G10" s="40">
        <f>+G7</f>
        <v>40</v>
      </c>
      <c r="H10" s="41">
        <f>+H7</f>
        <v>40</v>
      </c>
      <c r="I10" s="41"/>
      <c r="J10" s="41">
        <v>10</v>
      </c>
      <c r="K10" s="41">
        <f t="shared" si="3"/>
        <v>90</v>
      </c>
      <c r="L10" s="45">
        <v>1.2464999999999999</v>
      </c>
      <c r="M10" s="41">
        <f t="shared" si="4"/>
        <v>90</v>
      </c>
      <c r="N10" s="46">
        <f t="shared" si="5"/>
        <v>331.52671650260277</v>
      </c>
      <c r="O10" s="46">
        <f t="shared" si="6"/>
        <v>3021.5267165026025</v>
      </c>
      <c r="P10" s="46">
        <f t="shared" si="0"/>
        <v>421.52671650260254</v>
      </c>
      <c r="Q10" s="45">
        <f t="shared" si="1"/>
        <v>0.16212566019330868</v>
      </c>
      <c r="R10" s="42">
        <f t="shared" si="7"/>
        <v>6.390453252755933E-2</v>
      </c>
      <c r="S10" s="32"/>
    </row>
    <row r="11" spans="1:19" ht="18" customHeight="1">
      <c r="A11" s="32"/>
      <c r="B11" s="40" t="s">
        <v>23</v>
      </c>
      <c r="C11" s="41">
        <v>2548</v>
      </c>
      <c r="D11" s="42">
        <f t="shared" si="2"/>
        <v>6.2862359065452844E-2</v>
      </c>
      <c r="E11" s="42"/>
      <c r="F11" s="43"/>
      <c r="G11" s="40">
        <f>+G7</f>
        <v>40</v>
      </c>
      <c r="H11" s="41">
        <f>+G9</f>
        <v>40</v>
      </c>
      <c r="I11" s="41"/>
      <c r="J11" s="41"/>
      <c r="K11" s="41">
        <f t="shared" si="3"/>
        <v>80</v>
      </c>
      <c r="L11" s="45">
        <v>0.99609999999999999</v>
      </c>
      <c r="M11" s="41">
        <f t="shared" si="4"/>
        <v>80</v>
      </c>
      <c r="N11" s="46">
        <f t="shared" si="5"/>
        <v>324.89618217255077</v>
      </c>
      <c r="O11" s="46">
        <f t="shared" si="6"/>
        <v>2952.8961821725507</v>
      </c>
      <c r="P11" s="46">
        <f t="shared" si="0"/>
        <v>404.89618217255065</v>
      </c>
      <c r="Q11" s="45">
        <f t="shared" si="1"/>
        <v>0.15890744983224123</v>
      </c>
      <c r="R11" s="42">
        <f t="shared" si="7"/>
        <v>6.2453013932828802E-2</v>
      </c>
      <c r="S11" s="32"/>
    </row>
    <row r="12" spans="1:19" ht="18" customHeight="1">
      <c r="A12" s="32"/>
      <c r="B12" s="40" t="s">
        <v>24</v>
      </c>
      <c r="C12" s="41">
        <v>2023</v>
      </c>
      <c r="D12" s="42">
        <f t="shared" si="2"/>
        <v>4.9909949917351294E-2</v>
      </c>
      <c r="E12" s="42"/>
      <c r="F12" s="43"/>
      <c r="G12" s="40">
        <f>+G7</f>
        <v>40</v>
      </c>
      <c r="H12" s="41">
        <f>+H7</f>
        <v>40</v>
      </c>
      <c r="I12" s="41"/>
      <c r="J12" s="41"/>
      <c r="K12" s="41">
        <f t="shared" si="3"/>
        <v>80</v>
      </c>
      <c r="L12" s="45">
        <v>0.99019999999999997</v>
      </c>
      <c r="M12" s="41">
        <f t="shared" si="4"/>
        <v>80</v>
      </c>
      <c r="N12" s="46">
        <f t="shared" si="5"/>
        <v>257.95328749414057</v>
      </c>
      <c r="O12" s="46">
        <f t="shared" si="6"/>
        <v>2360.9532874941406</v>
      </c>
      <c r="P12" s="46">
        <f t="shared" si="0"/>
        <v>337.95328749414057</v>
      </c>
      <c r="Q12" s="45">
        <f t="shared" si="1"/>
        <v>0.1670555054345727</v>
      </c>
      <c r="R12" s="42">
        <f t="shared" si="7"/>
        <v>4.9933570116287095E-2</v>
      </c>
      <c r="S12" s="32"/>
    </row>
    <row r="13" spans="1:19" ht="18" customHeight="1">
      <c r="A13" s="32"/>
      <c r="B13" s="40" t="s">
        <v>10</v>
      </c>
      <c r="C13" s="41">
        <f>SUM(C6:C12)</f>
        <v>38488</v>
      </c>
      <c r="D13" s="42">
        <f>SUM(D6:D12)</f>
        <v>0.94954728246120446</v>
      </c>
      <c r="E13" s="42"/>
      <c r="F13" s="43"/>
      <c r="G13" s="40"/>
      <c r="H13" s="41"/>
      <c r="I13" s="41"/>
      <c r="J13" s="41"/>
      <c r="K13" s="41">
        <f>SUM(K6:K12)</f>
        <v>980</v>
      </c>
      <c r="L13" s="45"/>
      <c r="M13" s="41">
        <f>SUM(M6:M12)</f>
        <v>980</v>
      </c>
      <c r="N13" s="46">
        <f>SUM(N6:N12)</f>
        <v>4907.6154864431446</v>
      </c>
      <c r="O13" s="46">
        <f>SUM(O6:O12)</f>
        <v>44375.615486443152</v>
      </c>
      <c r="P13" s="46"/>
      <c r="Q13" s="45"/>
      <c r="R13" s="42">
        <f>SUM(R6:R12)</f>
        <v>0.9385331421349451</v>
      </c>
      <c r="S13" s="32"/>
    </row>
    <row r="14" spans="1:19" ht="18" customHeight="1">
      <c r="A14" s="32"/>
      <c r="B14" s="40" t="s">
        <v>25</v>
      </c>
      <c r="C14" s="41">
        <v>513</v>
      </c>
      <c r="D14" s="42">
        <f t="shared" si="2"/>
        <v>1.2656354081859226E-2</v>
      </c>
      <c r="E14" s="42"/>
      <c r="F14" s="40">
        <f>+F36</f>
        <v>40</v>
      </c>
      <c r="G14" s="47">
        <v>20</v>
      </c>
      <c r="H14" s="41">
        <f>+G14</f>
        <v>20</v>
      </c>
      <c r="I14" s="41"/>
      <c r="J14" s="41"/>
      <c r="K14" s="41">
        <f t="shared" si="3"/>
        <v>80</v>
      </c>
      <c r="L14" s="45">
        <v>0</v>
      </c>
      <c r="M14" s="46">
        <f>+K14*L14</f>
        <v>0</v>
      </c>
      <c r="N14" s="46">
        <v>0</v>
      </c>
      <c r="O14" s="46">
        <f t="shared" ref="O14:O25" si="8">+C14+M14+N14</f>
        <v>513</v>
      </c>
      <c r="P14" s="46">
        <f t="shared" ref="P14:P25" si="9">+O14-C14</f>
        <v>0</v>
      </c>
      <c r="Q14" s="45">
        <f t="shared" ref="Q14:Q23" si="10">+P14/C14</f>
        <v>0</v>
      </c>
      <c r="R14" s="42">
        <f t="shared" si="7"/>
        <v>1.0849821385853596E-2</v>
      </c>
      <c r="S14" s="32"/>
    </row>
    <row r="15" spans="1:19" ht="18" customHeight="1">
      <c r="A15" s="32"/>
      <c r="B15" s="40" t="s">
        <v>26</v>
      </c>
      <c r="C15" s="41">
        <v>368</v>
      </c>
      <c r="D15" s="42">
        <f t="shared" si="2"/>
        <v>9.0790220314311797E-3</v>
      </c>
      <c r="E15" s="42"/>
      <c r="F15" s="40">
        <f>+F35</f>
        <v>80</v>
      </c>
      <c r="G15" s="40"/>
      <c r="H15" s="41">
        <f>+H14</f>
        <v>20</v>
      </c>
      <c r="I15" s="41"/>
      <c r="J15" s="41">
        <f>+G14</f>
        <v>20</v>
      </c>
      <c r="K15" s="41">
        <f t="shared" si="3"/>
        <v>120</v>
      </c>
      <c r="L15" s="45">
        <v>0.35820000000000002</v>
      </c>
      <c r="M15" s="46">
        <f>+K15*L15</f>
        <v>42.984000000000002</v>
      </c>
      <c r="N15" s="46">
        <f t="shared" ref="N15:N22" si="11">+($E$4-$C$4-$M$29-$K$28+17)*D15</f>
        <v>46.923781412676092</v>
      </c>
      <c r="O15" s="46">
        <f t="shared" si="8"/>
        <v>457.90778141267606</v>
      </c>
      <c r="P15" s="46">
        <f t="shared" si="9"/>
        <v>89.907781412676059</v>
      </c>
      <c r="Q15" s="45">
        <f t="shared" si="10"/>
        <v>0.24431462340401103</v>
      </c>
      <c r="R15" s="42">
        <f t="shared" si="7"/>
        <v>9.6846347748928401E-3</v>
      </c>
      <c r="S15" s="32"/>
    </row>
    <row r="16" spans="1:19" ht="18" customHeight="1">
      <c r="A16" s="32"/>
      <c r="B16" s="40" t="s">
        <v>27</v>
      </c>
      <c r="C16" s="41">
        <v>264</v>
      </c>
      <c r="D16" s="42">
        <f t="shared" si="2"/>
        <v>6.5132114573310633E-3</v>
      </c>
      <c r="E16" s="42"/>
      <c r="F16" s="40">
        <f>+F34</f>
        <v>120</v>
      </c>
      <c r="G16" s="40">
        <f>+G14</f>
        <v>20</v>
      </c>
      <c r="H16" s="41">
        <f>+H14</f>
        <v>20</v>
      </c>
      <c r="I16" s="41"/>
      <c r="J16" s="41"/>
      <c r="K16" s="41">
        <f t="shared" si="3"/>
        <v>160</v>
      </c>
      <c r="L16" s="45">
        <v>0.99780000000000002</v>
      </c>
      <c r="M16" s="46">
        <f>+K16</f>
        <v>160</v>
      </c>
      <c r="N16" s="46">
        <f t="shared" si="11"/>
        <v>33.662712752571977</v>
      </c>
      <c r="O16" s="46">
        <f t="shared" si="8"/>
        <v>457.66271275257196</v>
      </c>
      <c r="P16" s="46">
        <f t="shared" si="9"/>
        <v>193.66271275257196</v>
      </c>
      <c r="Q16" s="45">
        <f t="shared" si="10"/>
        <v>0.73357088163853013</v>
      </c>
      <c r="R16" s="42">
        <f t="shared" si="7"/>
        <v>9.6794516341727616E-3</v>
      </c>
      <c r="S16" s="32"/>
    </row>
    <row r="17" spans="1:19" ht="18" customHeight="1">
      <c r="A17" s="32"/>
      <c r="B17" s="40" t="s">
        <v>28</v>
      </c>
      <c r="C17" s="41">
        <v>224</v>
      </c>
      <c r="D17" s="42">
        <f t="shared" si="2"/>
        <v>5.5263612365233266E-3</v>
      </c>
      <c r="E17" s="42"/>
      <c r="F17" s="40">
        <f>+F16</f>
        <v>120</v>
      </c>
      <c r="G17" s="40"/>
      <c r="H17" s="41">
        <f>+H14</f>
        <v>20</v>
      </c>
      <c r="I17" s="41"/>
      <c r="J17" s="41"/>
      <c r="K17" s="41">
        <f t="shared" si="3"/>
        <v>140</v>
      </c>
      <c r="L17" s="45">
        <v>5.8999999999999999E-3</v>
      </c>
      <c r="M17" s="46">
        <f>+K17*L17</f>
        <v>0.82599999999999996</v>
      </c>
      <c r="N17" s="46">
        <f t="shared" si="11"/>
        <v>28.562301729455012</v>
      </c>
      <c r="O17" s="46">
        <f t="shared" si="8"/>
        <v>253.38830172945501</v>
      </c>
      <c r="P17" s="46">
        <f t="shared" si="9"/>
        <v>29.388301729455009</v>
      </c>
      <c r="Q17" s="45">
        <f t="shared" si="10"/>
        <v>0.13119777557792414</v>
      </c>
      <c r="R17" s="42">
        <f t="shared" si="7"/>
        <v>5.3590990546381377E-3</v>
      </c>
      <c r="S17" s="32"/>
    </row>
    <row r="18" spans="1:19" ht="18" customHeight="1">
      <c r="A18" s="32"/>
      <c r="B18" s="40" t="s">
        <v>29</v>
      </c>
      <c r="C18" s="41">
        <v>221</v>
      </c>
      <c r="D18" s="42">
        <f t="shared" si="2"/>
        <v>5.4523474699627464E-3</v>
      </c>
      <c r="E18" s="42"/>
      <c r="F18" s="40">
        <f>+F17</f>
        <v>120</v>
      </c>
      <c r="G18" s="40"/>
      <c r="H18" s="41"/>
      <c r="I18" s="41"/>
      <c r="J18" s="41"/>
      <c r="K18" s="41">
        <f t="shared" si="3"/>
        <v>120</v>
      </c>
      <c r="L18" s="45">
        <v>1.2251000000000001</v>
      </c>
      <c r="M18" s="46">
        <f>+K18</f>
        <v>120</v>
      </c>
      <c r="N18" s="46">
        <f t="shared" si="11"/>
        <v>28.179770902721238</v>
      </c>
      <c r="O18" s="46">
        <f t="shared" si="8"/>
        <v>369.17977090272126</v>
      </c>
      <c r="P18" s="46">
        <f t="shared" si="9"/>
        <v>148.17977090272126</v>
      </c>
      <c r="Q18" s="45">
        <f t="shared" si="10"/>
        <v>0.67049670091729074</v>
      </c>
      <c r="R18" s="42">
        <f t="shared" si="7"/>
        <v>7.8080595975923515E-3</v>
      </c>
      <c r="S18" s="32"/>
    </row>
    <row r="19" spans="1:19" ht="18" customHeight="1">
      <c r="A19" s="32"/>
      <c r="B19" s="40" t="s">
        <v>30</v>
      </c>
      <c r="C19" s="41">
        <v>129</v>
      </c>
      <c r="D19" s="42">
        <f t="shared" si="2"/>
        <v>3.1825919621049515E-3</v>
      </c>
      <c r="E19" s="42"/>
      <c r="F19" s="40">
        <f>+F33</f>
        <v>160</v>
      </c>
      <c r="G19" s="40">
        <f>+G14</f>
        <v>20</v>
      </c>
      <c r="H19" s="41">
        <f>+H14</f>
        <v>20</v>
      </c>
      <c r="I19" s="41"/>
      <c r="J19" s="41"/>
      <c r="K19" s="41">
        <f t="shared" si="3"/>
        <v>200</v>
      </c>
      <c r="L19" s="45">
        <v>0</v>
      </c>
      <c r="M19" s="46">
        <f>+K19*L19</f>
        <v>0</v>
      </c>
      <c r="N19" s="46">
        <v>0</v>
      </c>
      <c r="O19" s="46">
        <f t="shared" si="8"/>
        <v>129</v>
      </c>
      <c r="P19" s="46">
        <f t="shared" si="9"/>
        <v>0</v>
      </c>
      <c r="Q19" s="45">
        <f t="shared" si="10"/>
        <v>0</v>
      </c>
      <c r="R19" s="42">
        <f t="shared" si="7"/>
        <v>2.7283176584310211E-3</v>
      </c>
      <c r="S19" s="32"/>
    </row>
    <row r="20" spans="1:19" ht="18" customHeight="1">
      <c r="A20" s="32"/>
      <c r="B20" s="40" t="s">
        <v>31</v>
      </c>
      <c r="C20" s="41">
        <v>112</v>
      </c>
      <c r="D20" s="42">
        <f t="shared" si="2"/>
        <v>2.7631806182616633E-3</v>
      </c>
      <c r="E20" s="42"/>
      <c r="F20" s="40">
        <f>+F19</f>
        <v>160</v>
      </c>
      <c r="G20" s="40"/>
      <c r="H20" s="41"/>
      <c r="I20" s="41"/>
      <c r="J20" s="41"/>
      <c r="K20" s="41">
        <f t="shared" si="3"/>
        <v>160</v>
      </c>
      <c r="L20" s="45">
        <v>1.0196000000000001</v>
      </c>
      <c r="M20" s="46">
        <f>+K20</f>
        <v>160</v>
      </c>
      <c r="N20" s="46">
        <f t="shared" si="11"/>
        <v>14.281150864727506</v>
      </c>
      <c r="O20" s="46">
        <f t="shared" si="8"/>
        <v>286.28115086472752</v>
      </c>
      <c r="P20" s="46">
        <f t="shared" si="9"/>
        <v>174.28115086472752</v>
      </c>
      <c r="Q20" s="45">
        <f t="shared" si="10"/>
        <v>1.5560817041493529</v>
      </c>
      <c r="R20" s="42">
        <f t="shared" si="7"/>
        <v>6.0547745672883046E-3</v>
      </c>
      <c r="S20" s="32"/>
    </row>
    <row r="21" spans="1:19" ht="18" customHeight="1">
      <c r="A21" s="32"/>
      <c r="B21" s="40" t="s">
        <v>32</v>
      </c>
      <c r="C21" s="41">
        <v>101</v>
      </c>
      <c r="D21" s="42">
        <f t="shared" si="2"/>
        <v>2.4917968075395358E-3</v>
      </c>
      <c r="E21" s="42"/>
      <c r="F21" s="40">
        <f>+F20</f>
        <v>160</v>
      </c>
      <c r="G21" s="40"/>
      <c r="H21" s="41"/>
      <c r="I21" s="41"/>
      <c r="J21" s="41"/>
      <c r="K21" s="41">
        <f t="shared" si="3"/>
        <v>160</v>
      </c>
      <c r="L21" s="45">
        <v>0</v>
      </c>
      <c r="M21" s="46">
        <f>+K21*L21</f>
        <v>0</v>
      </c>
      <c r="N21" s="46">
        <v>0</v>
      </c>
      <c r="O21" s="46">
        <f t="shared" si="8"/>
        <v>101</v>
      </c>
      <c r="P21" s="46">
        <f t="shared" si="9"/>
        <v>0</v>
      </c>
      <c r="Q21" s="45">
        <f t="shared" si="10"/>
        <v>0</v>
      </c>
      <c r="R21" s="42">
        <f t="shared" si="7"/>
        <v>2.1361246783064584E-3</v>
      </c>
      <c r="S21" s="32"/>
    </row>
    <row r="22" spans="1:19" ht="18" customHeight="1">
      <c r="A22" s="32"/>
      <c r="B22" s="40" t="s">
        <v>33</v>
      </c>
      <c r="C22" s="41">
        <v>63</v>
      </c>
      <c r="D22" s="42">
        <f t="shared" si="2"/>
        <v>1.5542890977721857E-3</v>
      </c>
      <c r="E22" s="42"/>
      <c r="F22" s="40">
        <f>+F32</f>
        <v>200</v>
      </c>
      <c r="G22" s="40"/>
      <c r="H22" s="41">
        <f>+H14</f>
        <v>20</v>
      </c>
      <c r="I22" s="41"/>
      <c r="J22" s="41">
        <f>+J15</f>
        <v>20</v>
      </c>
      <c r="K22" s="41">
        <f t="shared" si="3"/>
        <v>240</v>
      </c>
      <c r="L22" s="45">
        <v>0.4909</v>
      </c>
      <c r="M22" s="46">
        <f>+K22*L22</f>
        <v>117.816</v>
      </c>
      <c r="N22" s="46">
        <f t="shared" si="11"/>
        <v>8.0331473614092221</v>
      </c>
      <c r="O22" s="46">
        <f t="shared" si="8"/>
        <v>188.84914736140922</v>
      </c>
      <c r="P22" s="46">
        <f t="shared" si="9"/>
        <v>125.84914736140922</v>
      </c>
      <c r="Q22" s="45">
        <f t="shared" si="10"/>
        <v>1.9976055136731623</v>
      </c>
      <c r="R22" s="42">
        <f t="shared" si="7"/>
        <v>3.9941121203548443E-3</v>
      </c>
      <c r="S22" s="32"/>
    </row>
    <row r="23" spans="1:19" ht="18" customHeight="1">
      <c r="A23" s="32"/>
      <c r="B23" s="40" t="s">
        <v>34</v>
      </c>
      <c r="C23" s="41">
        <v>50</v>
      </c>
      <c r="D23" s="42">
        <f t="shared" si="2"/>
        <v>1.2335627760096711E-3</v>
      </c>
      <c r="E23" s="42"/>
      <c r="F23" s="40">
        <f>+F22</f>
        <v>200</v>
      </c>
      <c r="G23" s="40">
        <f>+G14</f>
        <v>20</v>
      </c>
      <c r="H23" s="41"/>
      <c r="I23" s="41"/>
      <c r="J23" s="41"/>
      <c r="K23" s="41">
        <f t="shared" si="3"/>
        <v>220</v>
      </c>
      <c r="L23" s="45">
        <v>0</v>
      </c>
      <c r="M23" s="46">
        <f>+K23*L23</f>
        <v>0</v>
      </c>
      <c r="N23" s="46">
        <v>0</v>
      </c>
      <c r="O23" s="46">
        <f t="shared" si="8"/>
        <v>50</v>
      </c>
      <c r="P23" s="46">
        <f t="shared" si="9"/>
        <v>0</v>
      </c>
      <c r="Q23" s="45">
        <f t="shared" si="10"/>
        <v>0</v>
      </c>
      <c r="R23" s="42">
        <f t="shared" si="7"/>
        <v>1.0574874645081478E-3</v>
      </c>
      <c r="S23" s="32"/>
    </row>
    <row r="24" spans="1:19" ht="18" customHeight="1">
      <c r="A24" s="32"/>
      <c r="B24" s="40" t="s">
        <v>35</v>
      </c>
      <c r="C24" s="41">
        <v>0</v>
      </c>
      <c r="D24" s="42">
        <f t="shared" si="2"/>
        <v>0</v>
      </c>
      <c r="E24" s="48">
        <v>50</v>
      </c>
      <c r="F24" s="40"/>
      <c r="G24" s="40"/>
      <c r="H24" s="41"/>
      <c r="I24" s="41"/>
      <c r="J24" s="41"/>
      <c r="K24" s="41">
        <f t="shared" si="3"/>
        <v>50</v>
      </c>
      <c r="L24" s="41"/>
      <c r="M24" s="46">
        <v>50</v>
      </c>
      <c r="N24" s="46"/>
      <c r="O24" s="46">
        <f t="shared" si="8"/>
        <v>50</v>
      </c>
      <c r="P24" s="46">
        <f t="shared" si="9"/>
        <v>50</v>
      </c>
      <c r="Q24" s="45"/>
      <c r="R24" s="42">
        <f t="shared" si="7"/>
        <v>1.0574874645081478E-3</v>
      </c>
      <c r="S24" s="32"/>
    </row>
    <row r="25" spans="1:19" ht="18" customHeight="1">
      <c r="A25" s="32"/>
      <c r="B25" s="40" t="s">
        <v>36</v>
      </c>
      <c r="C25" s="41">
        <v>0</v>
      </c>
      <c r="D25" s="42">
        <f t="shared" si="2"/>
        <v>0</v>
      </c>
      <c r="E25" s="49">
        <f>+E24</f>
        <v>50</v>
      </c>
      <c r="F25" s="40"/>
      <c r="G25" s="40"/>
      <c r="H25" s="41"/>
      <c r="I25" s="41"/>
      <c r="J25" s="41"/>
      <c r="K25" s="41">
        <f t="shared" si="3"/>
        <v>50</v>
      </c>
      <c r="L25" s="41"/>
      <c r="M25" s="46">
        <v>50</v>
      </c>
      <c r="N25" s="46"/>
      <c r="O25" s="46">
        <f t="shared" si="8"/>
        <v>50</v>
      </c>
      <c r="P25" s="46">
        <f t="shared" si="9"/>
        <v>50</v>
      </c>
      <c r="Q25" s="45"/>
      <c r="R25" s="42">
        <f t="shared" si="7"/>
        <v>1.0574874645081478E-3</v>
      </c>
      <c r="S25" s="32"/>
    </row>
    <row r="26" spans="1:19" ht="18" customHeight="1">
      <c r="A26" s="32"/>
      <c r="B26" s="40" t="s">
        <v>10</v>
      </c>
      <c r="C26" s="41">
        <f>SUM(C14:C25)</f>
        <v>2045</v>
      </c>
      <c r="D26" s="42">
        <f>SUM(D14:D24)</f>
        <v>5.0452717538795544E-2</v>
      </c>
      <c r="E26" s="42"/>
      <c r="F26" s="41"/>
      <c r="G26" s="40"/>
      <c r="H26" s="41"/>
      <c r="I26" s="41"/>
      <c r="J26" s="41"/>
      <c r="K26" s="41">
        <f>SUM(K14:K25)</f>
        <v>1700</v>
      </c>
      <c r="L26" s="41"/>
      <c r="M26" s="41">
        <f>SUM(M14:M25)</f>
        <v>701.62599999999998</v>
      </c>
      <c r="N26" s="46">
        <f>SUM(N14:N25)</f>
        <v>159.64286502356103</v>
      </c>
      <c r="O26" s="46">
        <f>SUM(O14:O25)</f>
        <v>2906.2688650235605</v>
      </c>
      <c r="P26" s="46"/>
      <c r="Q26" s="45"/>
      <c r="R26" s="42">
        <f>SUM(R14:R25)</f>
        <v>6.1466857865054764E-2</v>
      </c>
      <c r="S26" s="32"/>
    </row>
    <row r="27" spans="1:19" ht="18" customHeight="1">
      <c r="A27" s="32"/>
      <c r="B27" s="40" t="s">
        <v>37</v>
      </c>
      <c r="C27" s="41">
        <v>20</v>
      </c>
      <c r="D27" s="42"/>
      <c r="E27" s="42"/>
      <c r="F27" s="41"/>
      <c r="G27" s="40"/>
      <c r="H27" s="41"/>
      <c r="I27" s="41"/>
      <c r="J27" s="41"/>
      <c r="K27" s="41"/>
      <c r="L27" s="41"/>
      <c r="M27" s="41"/>
      <c r="N27" s="46"/>
      <c r="O27" s="46">
        <v>20</v>
      </c>
      <c r="P27" s="46">
        <f>+O27-C27</f>
        <v>0</v>
      </c>
      <c r="Q27" s="45"/>
      <c r="R27" s="45"/>
      <c r="S27" s="32"/>
    </row>
    <row r="28" spans="1:19" ht="18" customHeight="1">
      <c r="A28" s="32"/>
      <c r="B28" s="50" t="s">
        <v>38</v>
      </c>
      <c r="C28" s="51">
        <v>17</v>
      </c>
      <c r="D28" s="42"/>
      <c r="E28" s="40"/>
      <c r="F28" s="40"/>
      <c r="G28" s="40"/>
      <c r="H28" s="41"/>
      <c r="I28" s="41"/>
      <c r="J28" s="41"/>
      <c r="K28" s="41">
        <v>1000</v>
      </c>
      <c r="L28" s="41"/>
      <c r="M28" s="46"/>
      <c r="N28" s="46"/>
      <c r="O28" s="46">
        <f>+E4-O13-O26-O27</f>
        <v>1101.1156485332876</v>
      </c>
      <c r="P28" s="46">
        <f>+O28-C28</f>
        <v>1084.1156485332876</v>
      </c>
      <c r="Q28" s="45"/>
      <c r="R28" s="40"/>
      <c r="S28" s="32"/>
    </row>
    <row r="29" spans="1:19" ht="18" customHeight="1">
      <c r="A29" s="32"/>
      <c r="B29" s="76" t="s">
        <v>14</v>
      </c>
      <c r="C29" s="77">
        <f>+C13+C26+C27+C28</f>
        <v>40570</v>
      </c>
      <c r="D29" s="78">
        <f>+D13+D26+D28</f>
        <v>1</v>
      </c>
      <c r="E29" s="76">
        <f>SUM(E24:E25)</f>
        <v>100</v>
      </c>
      <c r="F29" s="79">
        <f>SUM(F6:F25)</f>
        <v>1360</v>
      </c>
      <c r="G29" s="79">
        <f>SUM(G6:G25)</f>
        <v>280</v>
      </c>
      <c r="H29" s="79">
        <f>SUM(H6:H25)</f>
        <v>470</v>
      </c>
      <c r="I29" s="79">
        <f>SUM(I6:I25)</f>
        <v>230</v>
      </c>
      <c r="J29" s="79">
        <f>SUM(J6:J25)</f>
        <v>240</v>
      </c>
      <c r="K29" s="79"/>
      <c r="L29" s="79"/>
      <c r="M29" s="79">
        <f>+M13+M26</f>
        <v>1681.626</v>
      </c>
      <c r="N29" s="80">
        <f>+N13+N26</f>
        <v>5067.2583514667058</v>
      </c>
      <c r="O29" s="80">
        <f>+O13+O26+O27+O28</f>
        <v>48403</v>
      </c>
      <c r="P29" s="80">
        <f>SUM(P6:P28)</f>
        <v>7832.9999999999945</v>
      </c>
      <c r="Q29" s="78"/>
      <c r="R29" s="81">
        <f>+R13+R26</f>
        <v>0.99999999999999989</v>
      </c>
      <c r="S29" s="52"/>
    </row>
    <row r="30" spans="1:19" ht="6.75" customHeight="1">
      <c r="A30" s="32"/>
      <c r="B30" s="53"/>
      <c r="C30" s="54"/>
      <c r="D30" s="55"/>
      <c r="E30" s="53"/>
      <c r="F30" s="56"/>
      <c r="G30" s="56"/>
      <c r="H30" s="56"/>
      <c r="I30" s="56"/>
      <c r="J30" s="56"/>
      <c r="K30" s="56"/>
      <c r="L30" s="56"/>
      <c r="M30" s="56"/>
      <c r="N30" s="57"/>
      <c r="O30" s="57"/>
      <c r="P30" s="58"/>
      <c r="Q30" s="59"/>
      <c r="R30" s="32"/>
      <c r="S30" s="52"/>
    </row>
    <row r="31" spans="1:19" ht="39.75" customHeight="1">
      <c r="A31" s="32"/>
      <c r="E31" s="82" t="s">
        <v>40</v>
      </c>
      <c r="F31" s="90" t="s">
        <v>83</v>
      </c>
      <c r="G31" s="95"/>
      <c r="H31" s="96"/>
      <c r="I31" s="96"/>
      <c r="J31" s="96"/>
      <c r="K31" s="65"/>
      <c r="L31" s="65"/>
      <c r="M31" s="65"/>
      <c r="N31" s="32"/>
      <c r="O31" s="32"/>
      <c r="P31" s="66"/>
      <c r="Q31" s="67"/>
      <c r="R31" s="32"/>
      <c r="S31" s="32"/>
    </row>
    <row r="32" spans="1:19" ht="19.5" customHeight="1">
      <c r="A32" s="32"/>
      <c r="B32" s="64"/>
      <c r="C32" s="32"/>
      <c r="D32" s="32"/>
      <c r="E32" s="38" t="s">
        <v>41</v>
      </c>
      <c r="F32" s="38">
        <v>200</v>
      </c>
      <c r="G32" s="95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32"/>
    </row>
    <row r="33" spans="1:19" ht="19.5" customHeight="1">
      <c r="A33" s="32"/>
      <c r="B33" s="64"/>
      <c r="C33" s="32"/>
      <c r="D33" s="32"/>
      <c r="E33" s="38" t="s">
        <v>42</v>
      </c>
      <c r="F33" s="38">
        <v>160</v>
      </c>
      <c r="G33" s="95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32"/>
    </row>
    <row r="34" spans="1:19" ht="19.5" customHeight="1">
      <c r="A34" s="32"/>
      <c r="B34" s="64"/>
      <c r="C34" s="32"/>
      <c r="D34" s="32"/>
      <c r="E34" s="38" t="s">
        <v>43</v>
      </c>
      <c r="F34" s="38">
        <v>120</v>
      </c>
      <c r="G34" s="95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32"/>
    </row>
    <row r="35" spans="1:19" ht="19.5" customHeight="1">
      <c r="A35" s="32"/>
      <c r="B35" s="64"/>
      <c r="C35" s="32"/>
      <c r="D35" s="32"/>
      <c r="E35" s="38" t="s">
        <v>44</v>
      </c>
      <c r="F35" s="38">
        <v>80</v>
      </c>
      <c r="G35" s="95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32"/>
    </row>
    <row r="36" spans="1:19" ht="19.5" customHeight="1">
      <c r="A36" s="32"/>
      <c r="B36" s="64"/>
      <c r="C36" s="32"/>
      <c r="D36" s="32"/>
      <c r="E36" s="38" t="s">
        <v>45</v>
      </c>
      <c r="F36" s="38">
        <v>40</v>
      </c>
      <c r="G36" s="95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32"/>
      <c r="S36" s="32"/>
    </row>
    <row r="37" spans="1:19" ht="19.5" customHeight="1">
      <c r="A37" s="32"/>
      <c r="B37" s="94" t="s">
        <v>39</v>
      </c>
      <c r="C37" s="94"/>
      <c r="D37" s="94"/>
      <c r="E37" s="94"/>
      <c r="F37" s="94"/>
      <c r="G37" s="92"/>
      <c r="H37" s="92"/>
      <c r="I37" s="65"/>
      <c r="J37" s="65"/>
      <c r="K37" s="65"/>
      <c r="L37" s="65"/>
      <c r="M37" s="65"/>
      <c r="N37" s="65"/>
      <c r="O37" s="65"/>
      <c r="P37" s="65"/>
      <c r="Q37" s="65"/>
      <c r="R37" s="32"/>
      <c r="S37" s="32"/>
    </row>
    <row r="38" spans="1:19" ht="17.45" customHeight="1">
      <c r="A38" s="32"/>
      <c r="B38" s="94" t="s">
        <v>46</v>
      </c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83"/>
      <c r="Q38" s="84"/>
      <c r="R38" s="85"/>
      <c r="S38" s="32"/>
    </row>
    <row r="39" spans="1:19">
      <c r="A39" s="32"/>
      <c r="B39" s="97" t="s">
        <v>47</v>
      </c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32"/>
    </row>
    <row r="40" spans="1:19" ht="14.45" customHeight="1">
      <c r="A40" s="32"/>
      <c r="B40" s="94" t="s">
        <v>84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32"/>
    </row>
    <row r="41" spans="1:19" ht="36.75" customHeight="1">
      <c r="A41" s="32"/>
      <c r="B41" s="94" t="s">
        <v>85</v>
      </c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32"/>
    </row>
    <row r="42" spans="1:19">
      <c r="A42" s="32"/>
      <c r="B42" s="32"/>
      <c r="C42" s="32"/>
      <c r="D42" s="32"/>
      <c r="E42" s="32"/>
      <c r="F42" s="32"/>
      <c r="G42" s="32"/>
      <c r="H42" s="33"/>
      <c r="I42" s="33"/>
      <c r="J42" s="33"/>
      <c r="K42" s="33"/>
      <c r="L42" s="33"/>
      <c r="M42" s="33"/>
      <c r="N42" s="34"/>
      <c r="O42" s="34"/>
      <c r="P42" s="34"/>
      <c r="Q42" s="35"/>
      <c r="R42" s="32"/>
      <c r="S42" s="32"/>
    </row>
    <row r="43" spans="1:19">
      <c r="A43" s="32"/>
      <c r="B43" s="32"/>
      <c r="C43" s="32"/>
      <c r="D43" s="32"/>
      <c r="E43" s="32"/>
      <c r="F43" s="32"/>
      <c r="G43" s="32"/>
      <c r="H43" s="33"/>
      <c r="I43" s="33"/>
      <c r="J43" s="33"/>
      <c r="K43" s="33"/>
      <c r="L43" s="33"/>
      <c r="M43" s="33"/>
      <c r="N43" s="34"/>
      <c r="O43" s="34"/>
      <c r="P43" s="34"/>
      <c r="Q43" s="35"/>
      <c r="R43" s="32"/>
      <c r="S43" s="32"/>
    </row>
    <row r="44" spans="1:19">
      <c r="A44" s="32"/>
      <c r="B44" s="32"/>
      <c r="C44" s="32"/>
      <c r="D44" s="32"/>
      <c r="E44" s="32"/>
      <c r="F44" s="32"/>
      <c r="G44" s="32"/>
      <c r="H44" s="33"/>
      <c r="I44" s="33"/>
      <c r="J44" s="33"/>
      <c r="K44" s="33"/>
      <c r="L44" s="33"/>
      <c r="M44" s="33"/>
      <c r="N44" s="34"/>
      <c r="O44" s="34"/>
      <c r="P44" s="34"/>
      <c r="Q44" s="35"/>
      <c r="R44" s="32"/>
      <c r="S44" s="32"/>
    </row>
    <row r="45" spans="1:19">
      <c r="B45" s="1"/>
      <c r="C45" s="1"/>
      <c r="D45" s="1"/>
      <c r="E45" s="1"/>
      <c r="F45" s="1"/>
      <c r="G45" s="1"/>
      <c r="H45" s="2"/>
      <c r="I45" s="2"/>
      <c r="J45" s="2"/>
      <c r="K45" s="2"/>
      <c r="L45" s="2"/>
      <c r="M45" s="2"/>
      <c r="N45" s="7"/>
      <c r="O45" s="7"/>
      <c r="P45" s="7"/>
      <c r="Q45" s="8"/>
      <c r="R45" s="1"/>
    </row>
    <row r="46" spans="1:19">
      <c r="B46" s="1"/>
      <c r="C46" s="3"/>
      <c r="D46" s="1"/>
      <c r="E46" s="1"/>
      <c r="F46" s="1"/>
      <c r="G46" s="1"/>
      <c r="H46" s="2"/>
      <c r="I46" s="2"/>
      <c r="J46" s="2"/>
      <c r="K46" s="2"/>
      <c r="L46" s="2"/>
      <c r="M46" s="2"/>
      <c r="N46" s="7"/>
      <c r="O46" s="7"/>
      <c r="P46" s="7"/>
      <c r="Q46" s="8"/>
      <c r="R46" s="1"/>
    </row>
    <row r="47" spans="1:19">
      <c r="B47" s="1"/>
      <c r="C47" s="3"/>
      <c r="D47" s="1"/>
      <c r="E47" s="1"/>
      <c r="F47" s="1"/>
      <c r="G47" s="1"/>
      <c r="H47" s="2"/>
      <c r="I47" s="2"/>
      <c r="J47" s="2"/>
      <c r="K47" s="2"/>
      <c r="L47" s="2"/>
      <c r="M47" s="2"/>
      <c r="N47" s="7"/>
      <c r="O47" s="7"/>
      <c r="P47" s="7"/>
      <c r="Q47" s="8"/>
      <c r="R47" s="1"/>
    </row>
    <row r="48" spans="1:19">
      <c r="B48" s="1"/>
      <c r="C48" s="3"/>
    </row>
    <row r="49" spans="2:3" ht="22.7" customHeight="1">
      <c r="B49" s="1"/>
      <c r="C49" s="1"/>
    </row>
  </sheetData>
  <mergeCells count="15">
    <mergeCell ref="P1:R1"/>
    <mergeCell ref="B40:R40"/>
    <mergeCell ref="B41:R41"/>
    <mergeCell ref="G33:R33"/>
    <mergeCell ref="G34:R34"/>
    <mergeCell ref="G35:R35"/>
    <mergeCell ref="G36:Q36"/>
    <mergeCell ref="B38:O38"/>
    <mergeCell ref="B39:R39"/>
    <mergeCell ref="B37:F37"/>
    <mergeCell ref="G32:R32"/>
    <mergeCell ref="B2:R2"/>
    <mergeCell ref="C3:D3"/>
    <mergeCell ref="C4:D4"/>
    <mergeCell ref="G31:J31"/>
  </mergeCells>
  <phoneticPr fontId="3"/>
  <pageMargins left="0.70866141732283472" right="0.51181102362204722" top="1.1417322834645669" bottom="0.94488188976377963" header="0.31496062992125984" footer="0.31496062992125984"/>
  <pageSetup paperSize="9" scale="81" fitToHeight="0" orientation="landscape" r:id="rId1"/>
  <ignoredErrors>
    <ignoredError sqref="O13 R13 M16:M20 F19 F22 K13 D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9E9FA-D39F-4BB9-9E8C-CAEF43E181AF}">
  <sheetPr>
    <pageSetUpPr fitToPage="1"/>
  </sheetPr>
  <dimension ref="A1:T50"/>
  <sheetViews>
    <sheetView topLeftCell="A24" zoomScale="130" zoomScaleNormal="130" workbookViewId="0">
      <selection activeCell="B38" sqref="B38:H38"/>
    </sheetView>
  </sheetViews>
  <sheetFormatPr defaultRowHeight="15"/>
  <cols>
    <col min="1" max="1" width="0.7109375" customWidth="1"/>
    <col min="2" max="2" width="10.28515625" customWidth="1"/>
    <col min="3" max="3" width="9.5703125" customWidth="1"/>
    <col min="4" max="4" width="10.140625" customWidth="1"/>
    <col min="5" max="5" width="12.7109375" customWidth="1"/>
    <col min="6" max="6" width="9.5703125" customWidth="1"/>
    <col min="7" max="7" width="10.28515625" customWidth="1"/>
    <col min="8" max="8" width="8.28515625" style="5" customWidth="1"/>
    <col min="9" max="9" width="10.28515625" style="5" customWidth="1"/>
    <col min="10" max="10" width="7.85546875" style="5" customWidth="1"/>
    <col min="11" max="11" width="7.42578125" style="5" customWidth="1"/>
    <col min="12" max="12" width="11.140625" style="5" customWidth="1"/>
    <col min="13" max="13" width="8.42578125" style="5" customWidth="1"/>
    <col min="14" max="14" width="10.5703125" style="6" customWidth="1"/>
    <col min="15" max="15" width="10.28515625" style="6" customWidth="1"/>
    <col min="16" max="16" width="9" style="6" customWidth="1"/>
    <col min="17" max="17" width="9" style="4" customWidth="1"/>
    <col min="18" max="18" width="9.28515625" customWidth="1"/>
    <col min="19" max="19" width="10" bestFit="1" customWidth="1"/>
  </cols>
  <sheetData>
    <row r="1" spans="1:20">
      <c r="A1" s="32"/>
      <c r="B1" s="98" t="s">
        <v>86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32"/>
      <c r="T1" s="32"/>
    </row>
    <row r="2" spans="1:20">
      <c r="A2" s="32"/>
      <c r="B2" s="32"/>
      <c r="C2" s="99" t="s">
        <v>0</v>
      </c>
      <c r="D2" s="99"/>
      <c r="E2" s="86" t="s">
        <v>1</v>
      </c>
      <c r="F2" s="32"/>
      <c r="G2" s="32"/>
      <c r="H2" s="33"/>
      <c r="I2" s="33"/>
      <c r="J2" s="33"/>
      <c r="K2" s="33"/>
      <c r="L2" s="33"/>
      <c r="M2" s="33"/>
      <c r="N2" s="34"/>
      <c r="O2" s="34"/>
      <c r="P2" s="34"/>
      <c r="Q2" s="35"/>
      <c r="R2" s="36"/>
      <c r="S2" s="32"/>
      <c r="T2" s="32"/>
    </row>
    <row r="3" spans="1:20" ht="16.149999999999999" customHeight="1">
      <c r="A3" s="32"/>
      <c r="B3" s="32"/>
      <c r="C3" s="101">
        <v>40570</v>
      </c>
      <c r="D3" s="101"/>
      <c r="E3" s="87">
        <v>45191</v>
      </c>
      <c r="F3" s="32"/>
      <c r="G3" s="32"/>
      <c r="H3" s="33"/>
      <c r="I3" s="33"/>
      <c r="J3" s="33"/>
      <c r="K3" s="33"/>
      <c r="L3" s="33"/>
      <c r="M3" s="33"/>
      <c r="N3" s="34"/>
      <c r="O3" s="34"/>
      <c r="P3" s="34"/>
      <c r="Q3" s="35"/>
      <c r="R3" s="32"/>
      <c r="S3" s="32"/>
      <c r="T3" s="32"/>
    </row>
    <row r="4" spans="1:20" ht="61.5" customHeight="1">
      <c r="A4" s="32"/>
      <c r="B4" s="37"/>
      <c r="C4" s="68" t="s">
        <v>2</v>
      </c>
      <c r="D4" s="69" t="s">
        <v>3</v>
      </c>
      <c r="E4" s="70" t="s">
        <v>4</v>
      </c>
      <c r="F4" s="71" t="s">
        <v>48</v>
      </c>
      <c r="G4" s="70" t="s">
        <v>49</v>
      </c>
      <c r="H4" s="72" t="s">
        <v>50</v>
      </c>
      <c r="I4" s="72" t="s">
        <v>87</v>
      </c>
      <c r="J4" s="72" t="s">
        <v>51</v>
      </c>
      <c r="K4" s="89" t="s">
        <v>10</v>
      </c>
      <c r="L4" s="73" t="s">
        <v>52</v>
      </c>
      <c r="M4" s="73" t="s">
        <v>12</v>
      </c>
      <c r="N4" s="73" t="s">
        <v>13</v>
      </c>
      <c r="O4" s="74" t="s">
        <v>14</v>
      </c>
      <c r="P4" s="73" t="s">
        <v>15</v>
      </c>
      <c r="Q4" s="75" t="s">
        <v>16</v>
      </c>
      <c r="R4" s="70" t="s">
        <v>17</v>
      </c>
      <c r="S4" s="32"/>
      <c r="T4" s="32"/>
    </row>
    <row r="5" spans="1:20" ht="18" customHeight="1">
      <c r="A5" s="32"/>
      <c r="B5" s="40" t="s">
        <v>18</v>
      </c>
      <c r="C5" s="41">
        <v>21503</v>
      </c>
      <c r="D5" s="42">
        <f>+C5/($C$28-37)</f>
        <v>0.53050600745071919</v>
      </c>
      <c r="E5" s="42"/>
      <c r="F5" s="43"/>
      <c r="G5" s="40"/>
      <c r="H5" s="44">
        <v>100</v>
      </c>
      <c r="I5" s="41">
        <f>+H5</f>
        <v>100</v>
      </c>
      <c r="J5" s="41">
        <f>+H5</f>
        <v>100</v>
      </c>
      <c r="K5" s="41">
        <f>SUM(E5:J5)</f>
        <v>300</v>
      </c>
      <c r="L5" s="45">
        <v>0.97589999999999999</v>
      </c>
      <c r="M5" s="41">
        <f>+K5</f>
        <v>300</v>
      </c>
      <c r="N5" s="46">
        <f>+($E$3-$C$3-$M$28-$K$27+17)*D5</f>
        <v>1372.3025952063749</v>
      </c>
      <c r="O5" s="46">
        <f>+C5+M5+N5</f>
        <v>23175.302595206376</v>
      </c>
      <c r="P5" s="46">
        <f t="shared" ref="P5:P11" si="0">+O5-C5</f>
        <v>1672.3025952063763</v>
      </c>
      <c r="Q5" s="45">
        <f t="shared" ref="Q5:Q11" si="1">+P5/C5</f>
        <v>7.7770664335505571E-2</v>
      </c>
      <c r="R5" s="42">
        <f>+O5/($O$28-$O$27-20)</f>
        <v>0.52290383375394112</v>
      </c>
      <c r="S5" s="32"/>
      <c r="T5" s="32"/>
    </row>
    <row r="6" spans="1:20" ht="18" customHeight="1">
      <c r="A6" s="32"/>
      <c r="B6" s="40" t="s">
        <v>19</v>
      </c>
      <c r="C6" s="41">
        <v>3700</v>
      </c>
      <c r="D6" s="42">
        <f t="shared" ref="D6:D24" si="2">+C6/($C$28-37)</f>
        <v>9.1283645424715662E-2</v>
      </c>
      <c r="E6" s="42"/>
      <c r="F6" s="43"/>
      <c r="G6" s="47">
        <v>30</v>
      </c>
      <c r="H6" s="41">
        <f>+G6</f>
        <v>30</v>
      </c>
      <c r="I6" s="41">
        <f>+G6</f>
        <v>30</v>
      </c>
      <c r="J6" s="41">
        <f>+G6</f>
        <v>30</v>
      </c>
      <c r="K6" s="41">
        <f t="shared" ref="K6:K24" si="3">SUM(E6:J6)</f>
        <v>120</v>
      </c>
      <c r="L6" s="45">
        <v>0.98419999999999996</v>
      </c>
      <c r="M6" s="41">
        <f t="shared" ref="M6:M11" si="4">+K6</f>
        <v>120</v>
      </c>
      <c r="N6" s="46">
        <f t="shared" ref="N6:N11" si="5">+($E$3-$C$3-$M$28-$K$27+17)*D6</f>
        <v>236.13075395356867</v>
      </c>
      <c r="O6" s="46">
        <f t="shared" ref="O6:O11" si="6">+C6+M6+N6</f>
        <v>4056.1307539535687</v>
      </c>
      <c r="P6" s="46">
        <f t="shared" si="0"/>
        <v>356.13075395356873</v>
      </c>
      <c r="Q6" s="45">
        <f t="shared" si="1"/>
        <v>9.6251555122586138E-2</v>
      </c>
      <c r="R6" s="42">
        <f t="shared" ref="R6:R11" si="7">+O6/($O$28-$O$27-20)</f>
        <v>9.151838741852239E-2</v>
      </c>
      <c r="S6" s="32"/>
      <c r="T6" s="32"/>
    </row>
    <row r="7" spans="1:20" ht="18" customHeight="1">
      <c r="A7" s="32"/>
      <c r="B7" s="40" t="s">
        <v>20</v>
      </c>
      <c r="C7" s="41">
        <v>3114</v>
      </c>
      <c r="D7" s="42">
        <f t="shared" si="2"/>
        <v>7.6826289689882324E-2</v>
      </c>
      <c r="E7" s="42"/>
      <c r="F7" s="43"/>
      <c r="G7" s="40"/>
      <c r="H7" s="41"/>
      <c r="I7" s="41">
        <f>+I6</f>
        <v>30</v>
      </c>
      <c r="J7" s="41"/>
      <c r="K7" s="41">
        <f t="shared" si="3"/>
        <v>30</v>
      </c>
      <c r="L7" s="45">
        <v>0.97570000000000001</v>
      </c>
      <c r="M7" s="41">
        <f t="shared" si="4"/>
        <v>30</v>
      </c>
      <c r="N7" s="46">
        <f t="shared" si="5"/>
        <v>198.73274805713862</v>
      </c>
      <c r="O7" s="46">
        <f t="shared" si="6"/>
        <v>3342.7327480571385</v>
      </c>
      <c r="P7" s="46">
        <f t="shared" si="0"/>
        <v>228.73274805713845</v>
      </c>
      <c r="Q7" s="45">
        <f t="shared" si="1"/>
        <v>7.3453034058169053E-2</v>
      </c>
      <c r="R7" s="42">
        <f t="shared" si="7"/>
        <v>7.542200417851154E-2</v>
      </c>
      <c r="S7" s="32"/>
      <c r="T7" s="32"/>
    </row>
    <row r="8" spans="1:20" ht="18" customHeight="1">
      <c r="A8" s="32"/>
      <c r="B8" s="40" t="s">
        <v>21</v>
      </c>
      <c r="C8" s="41">
        <v>3000</v>
      </c>
      <c r="D8" s="42">
        <f t="shared" si="2"/>
        <v>7.4013766560580271E-2</v>
      </c>
      <c r="E8" s="42"/>
      <c r="F8" s="43"/>
      <c r="G8" s="40">
        <f>+G6</f>
        <v>30</v>
      </c>
      <c r="H8" s="41">
        <f>+H6</f>
        <v>30</v>
      </c>
      <c r="I8" s="41"/>
      <c r="J8" s="41"/>
      <c r="K8" s="41">
        <f t="shared" si="3"/>
        <v>60</v>
      </c>
      <c r="L8" s="45">
        <v>0.998</v>
      </c>
      <c r="M8" s="41">
        <f t="shared" si="4"/>
        <v>60</v>
      </c>
      <c r="N8" s="46">
        <f t="shared" si="5"/>
        <v>191.45736807046111</v>
      </c>
      <c r="O8" s="46">
        <f t="shared" si="6"/>
        <v>3251.4573680704611</v>
      </c>
      <c r="P8" s="46">
        <f t="shared" si="0"/>
        <v>251.45736807046114</v>
      </c>
      <c r="Q8" s="45">
        <f t="shared" si="1"/>
        <v>8.3819122690153708E-2</v>
      </c>
      <c r="R8" s="42">
        <f t="shared" si="7"/>
        <v>7.3362559822766488E-2</v>
      </c>
      <c r="S8" s="32"/>
      <c r="T8" s="32"/>
    </row>
    <row r="9" spans="1:20" ht="18" customHeight="1">
      <c r="A9" s="32"/>
      <c r="B9" s="40" t="s">
        <v>22</v>
      </c>
      <c r="C9" s="41">
        <v>2600</v>
      </c>
      <c r="D9" s="42">
        <f t="shared" si="2"/>
        <v>6.4145264352502895E-2</v>
      </c>
      <c r="E9" s="42"/>
      <c r="F9" s="43"/>
      <c r="G9" s="40">
        <f>+G6</f>
        <v>30</v>
      </c>
      <c r="H9" s="41">
        <f>+H6</f>
        <v>30</v>
      </c>
      <c r="I9" s="41"/>
      <c r="J9" s="41">
        <v>10</v>
      </c>
      <c r="K9" s="41">
        <f t="shared" si="3"/>
        <v>70</v>
      </c>
      <c r="L9" s="45">
        <v>1.2464999999999999</v>
      </c>
      <c r="M9" s="41">
        <f t="shared" si="4"/>
        <v>70</v>
      </c>
      <c r="N9" s="46">
        <f t="shared" si="5"/>
        <v>165.92971899439959</v>
      </c>
      <c r="O9" s="46">
        <f t="shared" si="6"/>
        <v>2835.9297189943995</v>
      </c>
      <c r="P9" s="46">
        <f t="shared" si="0"/>
        <v>235.92971899439954</v>
      </c>
      <c r="Q9" s="45">
        <f t="shared" si="1"/>
        <v>9.0742199613230587E-2</v>
      </c>
      <c r="R9" s="42">
        <f t="shared" si="7"/>
        <v>6.398701877686111E-2</v>
      </c>
      <c r="S9" s="32"/>
      <c r="T9" s="32"/>
    </row>
    <row r="10" spans="1:20" ht="18" customHeight="1">
      <c r="A10" s="32"/>
      <c r="B10" s="40" t="s">
        <v>23</v>
      </c>
      <c r="C10" s="41">
        <v>2548</v>
      </c>
      <c r="D10" s="42">
        <f t="shared" si="2"/>
        <v>6.2862359065452844E-2</v>
      </c>
      <c r="E10" s="42"/>
      <c r="F10" s="43"/>
      <c r="G10" s="40">
        <f>+G6</f>
        <v>30</v>
      </c>
      <c r="H10" s="41">
        <f>+G8</f>
        <v>30</v>
      </c>
      <c r="I10" s="41"/>
      <c r="J10" s="41"/>
      <c r="K10" s="41">
        <f t="shared" si="3"/>
        <v>60</v>
      </c>
      <c r="L10" s="45">
        <v>0.99609999999999999</v>
      </c>
      <c r="M10" s="41">
        <f t="shared" si="4"/>
        <v>60</v>
      </c>
      <c r="N10" s="46">
        <f t="shared" si="5"/>
        <v>162.61112461451162</v>
      </c>
      <c r="O10" s="46">
        <f t="shared" si="6"/>
        <v>2770.6111246145115</v>
      </c>
      <c r="P10" s="46">
        <f t="shared" si="0"/>
        <v>222.61112461451148</v>
      </c>
      <c r="Q10" s="45">
        <f t="shared" si="1"/>
        <v>8.736700338089147E-2</v>
      </c>
      <c r="R10" s="42">
        <f t="shared" si="7"/>
        <v>6.2513236793806146E-2</v>
      </c>
      <c r="S10" s="32"/>
      <c r="T10" s="32"/>
    </row>
    <row r="11" spans="1:20" ht="18" customHeight="1">
      <c r="A11" s="32"/>
      <c r="B11" s="40" t="s">
        <v>24</v>
      </c>
      <c r="C11" s="41">
        <v>2023</v>
      </c>
      <c r="D11" s="42">
        <f t="shared" si="2"/>
        <v>4.9909949917351294E-2</v>
      </c>
      <c r="E11" s="42"/>
      <c r="F11" s="43"/>
      <c r="G11" s="40">
        <f>+G6</f>
        <v>30</v>
      </c>
      <c r="H11" s="41">
        <f>+H6</f>
        <v>30</v>
      </c>
      <c r="I11" s="41"/>
      <c r="J11" s="41"/>
      <c r="K11" s="41">
        <f t="shared" si="3"/>
        <v>60</v>
      </c>
      <c r="L11" s="45">
        <v>0.99019999999999997</v>
      </c>
      <c r="M11" s="41">
        <f t="shared" si="4"/>
        <v>60</v>
      </c>
      <c r="N11" s="46">
        <f t="shared" si="5"/>
        <v>129.10608520218094</v>
      </c>
      <c r="O11" s="46">
        <f t="shared" si="6"/>
        <v>2212.106085202181</v>
      </c>
      <c r="P11" s="46">
        <f t="shared" si="0"/>
        <v>189.10608520218102</v>
      </c>
      <c r="Q11" s="45">
        <f t="shared" si="1"/>
        <v>9.3478045082640154E-2</v>
      </c>
      <c r="R11" s="42">
        <f t="shared" si="7"/>
        <v>4.9911700089814603E-2</v>
      </c>
      <c r="S11" s="32"/>
      <c r="T11" s="32"/>
    </row>
    <row r="12" spans="1:20" ht="18" customHeight="1">
      <c r="A12" s="32"/>
      <c r="B12" s="40" t="s">
        <v>10</v>
      </c>
      <c r="C12" s="41">
        <f>SUM(C5:C11)</f>
        <v>38488</v>
      </c>
      <c r="D12" s="42">
        <f>SUM(D5:D11)</f>
        <v>0.94954728246120446</v>
      </c>
      <c r="E12" s="42"/>
      <c r="F12" s="43"/>
      <c r="G12" s="40"/>
      <c r="H12" s="41"/>
      <c r="I12" s="41"/>
      <c r="J12" s="41"/>
      <c r="K12" s="41">
        <f>SUM(K5:K11)</f>
        <v>700</v>
      </c>
      <c r="L12" s="45"/>
      <c r="M12" s="41">
        <f>SUM(M5:M11)</f>
        <v>700</v>
      </c>
      <c r="N12" s="46">
        <f>SUM(N5:N11)</f>
        <v>2456.2703940986357</v>
      </c>
      <c r="O12" s="46">
        <f>SUM(O5:O11)</f>
        <v>41644.270394098639</v>
      </c>
      <c r="P12" s="46"/>
      <c r="Q12" s="45"/>
      <c r="R12" s="42">
        <f>SUM(R5:R11)</f>
        <v>0.93961874083422336</v>
      </c>
      <c r="S12" s="32"/>
      <c r="T12" s="32"/>
    </row>
    <row r="13" spans="1:20" ht="18" customHeight="1">
      <c r="A13" s="32"/>
      <c r="B13" s="40" t="s">
        <v>25</v>
      </c>
      <c r="C13" s="41">
        <v>513</v>
      </c>
      <c r="D13" s="42">
        <f t="shared" si="2"/>
        <v>1.2656354081859226E-2</v>
      </c>
      <c r="E13" s="42"/>
      <c r="F13" s="40">
        <f>+F36</f>
        <v>30</v>
      </c>
      <c r="G13" s="47">
        <v>15</v>
      </c>
      <c r="H13" s="41">
        <f>+G13</f>
        <v>15</v>
      </c>
      <c r="I13" s="41"/>
      <c r="J13" s="41"/>
      <c r="K13" s="41">
        <f t="shared" si="3"/>
        <v>60</v>
      </c>
      <c r="L13" s="45">
        <v>0</v>
      </c>
      <c r="M13" s="46">
        <f>+K13*L13</f>
        <v>0</v>
      </c>
      <c r="N13" s="46">
        <v>0</v>
      </c>
      <c r="O13" s="46">
        <f t="shared" ref="O13:O24" si="8">+C13+M13+N13</f>
        <v>513</v>
      </c>
      <c r="P13" s="46">
        <f t="shared" ref="P13:P24" si="9">+O13-C13</f>
        <v>0</v>
      </c>
      <c r="Q13" s="45">
        <f t="shared" ref="Q13:Q22" si="10">+P13/C13</f>
        <v>0</v>
      </c>
      <c r="R13" s="42">
        <f t="shared" ref="R13:R24" si="11">+O13/($O$28-$O$27-20)</f>
        <v>1.1574807518209366E-2</v>
      </c>
      <c r="S13" s="32"/>
      <c r="T13" s="32"/>
    </row>
    <row r="14" spans="1:20" ht="18" customHeight="1">
      <c r="A14" s="32"/>
      <c r="B14" s="40" t="s">
        <v>26</v>
      </c>
      <c r="C14" s="41">
        <v>368</v>
      </c>
      <c r="D14" s="42">
        <f t="shared" si="2"/>
        <v>9.0790220314311797E-3</v>
      </c>
      <c r="E14" s="42"/>
      <c r="F14" s="40">
        <f>+F35</f>
        <v>60</v>
      </c>
      <c r="G14" s="40"/>
      <c r="H14" s="41">
        <f>+H13</f>
        <v>15</v>
      </c>
      <c r="I14" s="41"/>
      <c r="J14" s="41">
        <f>+G13</f>
        <v>15</v>
      </c>
      <c r="K14" s="41">
        <f t="shared" si="3"/>
        <v>90</v>
      </c>
      <c r="L14" s="45">
        <v>0.35820000000000002</v>
      </c>
      <c r="M14" s="46">
        <f>+K14*L14</f>
        <v>32.238</v>
      </c>
      <c r="N14" s="46">
        <f t="shared" ref="N14:N21" si="12">+($E$3-$C$3-$M$28-$K$27+17)*D14</f>
        <v>23.485437149976562</v>
      </c>
      <c r="O14" s="46">
        <f t="shared" si="8"/>
        <v>423.72343714997658</v>
      </c>
      <c r="P14" s="46">
        <f t="shared" si="9"/>
        <v>55.723437149976576</v>
      </c>
      <c r="Q14" s="45">
        <f t="shared" si="10"/>
        <v>0.15142238355971896</v>
      </c>
      <c r="R14" s="42">
        <f t="shared" si="11"/>
        <v>9.560462428781797E-3</v>
      </c>
      <c r="S14" s="32"/>
      <c r="T14" s="32"/>
    </row>
    <row r="15" spans="1:20" ht="18" customHeight="1">
      <c r="A15" s="32"/>
      <c r="B15" s="40" t="s">
        <v>27</v>
      </c>
      <c r="C15" s="41">
        <v>264</v>
      </c>
      <c r="D15" s="42">
        <f t="shared" si="2"/>
        <v>6.5132114573310633E-3</v>
      </c>
      <c r="E15" s="42"/>
      <c r="F15" s="40">
        <f>+F34</f>
        <v>90</v>
      </c>
      <c r="G15" s="40">
        <f>+G13</f>
        <v>15</v>
      </c>
      <c r="H15" s="41">
        <f>+H13</f>
        <v>15</v>
      </c>
      <c r="I15" s="41"/>
      <c r="J15" s="41"/>
      <c r="K15" s="41">
        <f t="shared" si="3"/>
        <v>120</v>
      </c>
      <c r="L15" s="45">
        <v>0.99780000000000002</v>
      </c>
      <c r="M15" s="46">
        <f>+K15</f>
        <v>120</v>
      </c>
      <c r="N15" s="46">
        <f t="shared" si="12"/>
        <v>16.848248390200574</v>
      </c>
      <c r="O15" s="46">
        <f t="shared" si="8"/>
        <v>400.84824839020058</v>
      </c>
      <c r="P15" s="46">
        <f t="shared" si="9"/>
        <v>136.84824839020058</v>
      </c>
      <c r="Q15" s="45">
        <f t="shared" si="10"/>
        <v>0.51836457723560825</v>
      </c>
      <c r="R15" s="42">
        <f t="shared" si="11"/>
        <v>9.0443300567796276E-3</v>
      </c>
      <c r="S15" s="32"/>
      <c r="T15" s="32"/>
    </row>
    <row r="16" spans="1:20" ht="18" customHeight="1">
      <c r="A16" s="32"/>
      <c r="B16" s="40" t="s">
        <v>28</v>
      </c>
      <c r="C16" s="41">
        <v>224</v>
      </c>
      <c r="D16" s="42">
        <f t="shared" si="2"/>
        <v>5.5263612365233266E-3</v>
      </c>
      <c r="E16" s="42"/>
      <c r="F16" s="40">
        <f>+F15</f>
        <v>90</v>
      </c>
      <c r="G16" s="40"/>
      <c r="H16" s="41">
        <f>+H13</f>
        <v>15</v>
      </c>
      <c r="I16" s="41"/>
      <c r="J16" s="41"/>
      <c r="K16" s="41">
        <f t="shared" si="3"/>
        <v>105</v>
      </c>
      <c r="L16" s="45">
        <v>5.8999999999999999E-3</v>
      </c>
      <c r="M16" s="46">
        <f>+K16*L16</f>
        <v>0.61949999999999994</v>
      </c>
      <c r="N16" s="46">
        <f t="shared" si="12"/>
        <v>14.295483482594427</v>
      </c>
      <c r="O16" s="46">
        <f t="shared" si="8"/>
        <v>238.91498348259441</v>
      </c>
      <c r="P16" s="46">
        <f t="shared" si="9"/>
        <v>14.914983482594408</v>
      </c>
      <c r="Q16" s="45">
        <f t="shared" si="10"/>
        <v>6.6584747690153614E-2</v>
      </c>
      <c r="R16" s="42">
        <f t="shared" si="11"/>
        <v>5.3906334250042884E-3</v>
      </c>
      <c r="S16" s="32"/>
      <c r="T16" s="32"/>
    </row>
    <row r="17" spans="1:20" ht="18" customHeight="1">
      <c r="A17" s="32"/>
      <c r="B17" s="40" t="s">
        <v>29</v>
      </c>
      <c r="C17" s="41">
        <v>221</v>
      </c>
      <c r="D17" s="42">
        <f t="shared" si="2"/>
        <v>5.4523474699627464E-3</v>
      </c>
      <c r="E17" s="42"/>
      <c r="F17" s="40">
        <f>+F16</f>
        <v>90</v>
      </c>
      <c r="G17" s="40"/>
      <c r="H17" s="41"/>
      <c r="I17" s="41"/>
      <c r="J17" s="41"/>
      <c r="K17" s="41">
        <f t="shared" si="3"/>
        <v>90</v>
      </c>
      <c r="L17" s="45">
        <v>1.2251000000000001</v>
      </c>
      <c r="M17" s="46">
        <f>+K17</f>
        <v>90</v>
      </c>
      <c r="N17" s="46">
        <f t="shared" si="12"/>
        <v>14.104026114523966</v>
      </c>
      <c r="O17" s="46">
        <f t="shared" si="8"/>
        <v>325.10402611452395</v>
      </c>
      <c r="P17" s="46">
        <f t="shared" si="9"/>
        <v>104.10402611452395</v>
      </c>
      <c r="Q17" s="45">
        <f t="shared" si="10"/>
        <v>0.47105894169467849</v>
      </c>
      <c r="R17" s="42">
        <f t="shared" si="11"/>
        <v>7.3353148648548257E-3</v>
      </c>
      <c r="S17" s="32"/>
      <c r="T17" s="32"/>
    </row>
    <row r="18" spans="1:20" ht="18" customHeight="1">
      <c r="A18" s="32"/>
      <c r="B18" s="40" t="s">
        <v>30</v>
      </c>
      <c r="C18" s="41">
        <v>129</v>
      </c>
      <c r="D18" s="42">
        <f t="shared" si="2"/>
        <v>3.1825919621049515E-3</v>
      </c>
      <c r="E18" s="42"/>
      <c r="F18" s="40">
        <f>+F33</f>
        <v>120</v>
      </c>
      <c r="G18" s="40">
        <f>+G13</f>
        <v>15</v>
      </c>
      <c r="H18" s="41">
        <f>+H13</f>
        <v>15</v>
      </c>
      <c r="I18" s="41"/>
      <c r="J18" s="41"/>
      <c r="K18" s="41">
        <f t="shared" si="3"/>
        <v>150</v>
      </c>
      <c r="L18" s="45">
        <v>0</v>
      </c>
      <c r="M18" s="46">
        <f>+K18*L18</f>
        <v>0</v>
      </c>
      <c r="N18" s="46">
        <v>0</v>
      </c>
      <c r="O18" s="46">
        <f t="shared" si="8"/>
        <v>129</v>
      </c>
      <c r="P18" s="46">
        <f t="shared" si="9"/>
        <v>0</v>
      </c>
      <c r="Q18" s="45">
        <f t="shared" si="10"/>
        <v>0</v>
      </c>
      <c r="R18" s="42">
        <f t="shared" si="11"/>
        <v>2.9106241127660978E-3</v>
      </c>
      <c r="S18" s="32"/>
      <c r="T18" s="32"/>
    </row>
    <row r="19" spans="1:20" ht="18" customHeight="1">
      <c r="A19" s="32"/>
      <c r="B19" s="40" t="s">
        <v>31</v>
      </c>
      <c r="C19" s="41">
        <v>112</v>
      </c>
      <c r="D19" s="42">
        <f t="shared" si="2"/>
        <v>2.7631806182616633E-3</v>
      </c>
      <c r="E19" s="42"/>
      <c r="F19" s="40">
        <f>+F18</f>
        <v>120</v>
      </c>
      <c r="G19" s="40"/>
      <c r="H19" s="41"/>
      <c r="I19" s="41"/>
      <c r="J19" s="41"/>
      <c r="K19" s="41">
        <f t="shared" si="3"/>
        <v>120</v>
      </c>
      <c r="L19" s="45">
        <v>1.0196000000000001</v>
      </c>
      <c r="M19" s="46">
        <f>+K19</f>
        <v>120</v>
      </c>
      <c r="N19" s="46">
        <f t="shared" si="12"/>
        <v>7.1477417412972137</v>
      </c>
      <c r="O19" s="46">
        <f t="shared" si="8"/>
        <v>239.14774174129721</v>
      </c>
      <c r="P19" s="46">
        <f t="shared" si="9"/>
        <v>127.14774174129721</v>
      </c>
      <c r="Q19" s="45">
        <f t="shared" si="10"/>
        <v>1.1352476941187251</v>
      </c>
      <c r="R19" s="42">
        <f t="shared" si="11"/>
        <v>5.3958851443858839E-3</v>
      </c>
      <c r="S19" s="32"/>
      <c r="T19" s="32"/>
    </row>
    <row r="20" spans="1:20" ht="18" customHeight="1">
      <c r="A20" s="32"/>
      <c r="B20" s="40" t="s">
        <v>32</v>
      </c>
      <c r="C20" s="41">
        <v>101</v>
      </c>
      <c r="D20" s="42">
        <f t="shared" si="2"/>
        <v>2.4917968075395358E-3</v>
      </c>
      <c r="E20" s="42"/>
      <c r="F20" s="40">
        <f>+F19</f>
        <v>120</v>
      </c>
      <c r="G20" s="40"/>
      <c r="H20" s="41"/>
      <c r="I20" s="41"/>
      <c r="J20" s="41"/>
      <c r="K20" s="41">
        <f t="shared" si="3"/>
        <v>120</v>
      </c>
      <c r="L20" s="45">
        <v>0</v>
      </c>
      <c r="M20" s="46">
        <f>+K20*L20</f>
        <v>0</v>
      </c>
      <c r="N20" s="46">
        <v>0</v>
      </c>
      <c r="O20" s="46">
        <f t="shared" si="8"/>
        <v>101</v>
      </c>
      <c r="P20" s="46">
        <f t="shared" si="9"/>
        <v>0</v>
      </c>
      <c r="Q20" s="45">
        <f t="shared" si="10"/>
        <v>0</v>
      </c>
      <c r="R20" s="42">
        <f t="shared" si="11"/>
        <v>2.2788607394525259E-3</v>
      </c>
      <c r="S20" s="32"/>
      <c r="T20" s="32"/>
    </row>
    <row r="21" spans="1:20" ht="18" customHeight="1">
      <c r="A21" s="32"/>
      <c r="B21" s="40" t="s">
        <v>33</v>
      </c>
      <c r="C21" s="41">
        <v>63</v>
      </c>
      <c r="D21" s="42">
        <f t="shared" si="2"/>
        <v>1.5542890977721857E-3</v>
      </c>
      <c r="E21" s="42"/>
      <c r="F21" s="40">
        <f>+F32</f>
        <v>150</v>
      </c>
      <c r="G21" s="40"/>
      <c r="H21" s="41">
        <f>+H13</f>
        <v>15</v>
      </c>
      <c r="I21" s="41"/>
      <c r="J21" s="41">
        <f>+J14</f>
        <v>15</v>
      </c>
      <c r="K21" s="41">
        <f t="shared" si="3"/>
        <v>180</v>
      </c>
      <c r="L21" s="45">
        <v>0.4909</v>
      </c>
      <c r="M21" s="46">
        <f>+K21*L21</f>
        <v>88.361999999999995</v>
      </c>
      <c r="N21" s="46">
        <f t="shared" si="12"/>
        <v>4.0206047294796834</v>
      </c>
      <c r="O21" s="46">
        <f t="shared" si="8"/>
        <v>155.38260472947968</v>
      </c>
      <c r="P21" s="46">
        <f t="shared" si="9"/>
        <v>92.382604729479681</v>
      </c>
      <c r="Q21" s="45">
        <f t="shared" si="10"/>
        <v>1.4663905512615822</v>
      </c>
      <c r="R21" s="42">
        <f t="shared" si="11"/>
        <v>3.5058942327909075E-3</v>
      </c>
      <c r="S21" s="32"/>
      <c r="T21" s="32"/>
    </row>
    <row r="22" spans="1:20" ht="18" customHeight="1">
      <c r="A22" s="32"/>
      <c r="B22" s="40" t="s">
        <v>34</v>
      </c>
      <c r="C22" s="41">
        <v>50</v>
      </c>
      <c r="D22" s="42">
        <f t="shared" si="2"/>
        <v>1.2335627760096711E-3</v>
      </c>
      <c r="E22" s="42"/>
      <c r="F22" s="40">
        <f>+F21</f>
        <v>150</v>
      </c>
      <c r="G22" s="40">
        <f>+G13</f>
        <v>15</v>
      </c>
      <c r="H22" s="41"/>
      <c r="I22" s="41"/>
      <c r="J22" s="41"/>
      <c r="K22" s="41">
        <f t="shared" si="3"/>
        <v>165</v>
      </c>
      <c r="L22" s="45">
        <v>0</v>
      </c>
      <c r="M22" s="46">
        <f>+K22*L22</f>
        <v>0</v>
      </c>
      <c r="N22" s="46">
        <v>0</v>
      </c>
      <c r="O22" s="46">
        <f t="shared" si="8"/>
        <v>50</v>
      </c>
      <c r="P22" s="46">
        <f t="shared" si="9"/>
        <v>0</v>
      </c>
      <c r="Q22" s="45">
        <f t="shared" si="10"/>
        <v>0</v>
      </c>
      <c r="R22" s="42">
        <f t="shared" si="11"/>
        <v>1.1281488809170921E-3</v>
      </c>
      <c r="S22" s="32"/>
      <c r="T22" s="32"/>
    </row>
    <row r="23" spans="1:20" ht="18" customHeight="1">
      <c r="A23" s="32"/>
      <c r="B23" s="40" t="s">
        <v>35</v>
      </c>
      <c r="C23" s="41">
        <v>0</v>
      </c>
      <c r="D23" s="42">
        <f t="shared" si="2"/>
        <v>0</v>
      </c>
      <c r="E23" s="48">
        <v>50</v>
      </c>
      <c r="F23" s="40"/>
      <c r="G23" s="40"/>
      <c r="H23" s="41"/>
      <c r="I23" s="41"/>
      <c r="J23" s="41"/>
      <c r="K23" s="41">
        <f t="shared" si="3"/>
        <v>50</v>
      </c>
      <c r="L23" s="41"/>
      <c r="M23" s="46">
        <v>50</v>
      </c>
      <c r="N23" s="46"/>
      <c r="O23" s="46">
        <f t="shared" si="8"/>
        <v>50</v>
      </c>
      <c r="P23" s="46">
        <f t="shared" si="9"/>
        <v>50</v>
      </c>
      <c r="Q23" s="45"/>
      <c r="R23" s="42">
        <f t="shared" si="11"/>
        <v>1.1281488809170921E-3</v>
      </c>
      <c r="S23" s="32"/>
      <c r="T23" s="32"/>
    </row>
    <row r="24" spans="1:20" ht="18" customHeight="1">
      <c r="A24" s="32"/>
      <c r="B24" s="40" t="s">
        <v>36</v>
      </c>
      <c r="C24" s="41">
        <v>0</v>
      </c>
      <c r="D24" s="42">
        <f t="shared" si="2"/>
        <v>0</v>
      </c>
      <c r="E24" s="49">
        <f>+E23</f>
        <v>50</v>
      </c>
      <c r="F24" s="40"/>
      <c r="G24" s="40"/>
      <c r="H24" s="41"/>
      <c r="I24" s="41"/>
      <c r="J24" s="41"/>
      <c r="K24" s="41">
        <f t="shared" si="3"/>
        <v>50</v>
      </c>
      <c r="L24" s="41"/>
      <c r="M24" s="46">
        <v>50</v>
      </c>
      <c r="N24" s="46"/>
      <c r="O24" s="46">
        <f t="shared" si="8"/>
        <v>50</v>
      </c>
      <c r="P24" s="46">
        <f t="shared" si="9"/>
        <v>50</v>
      </c>
      <c r="Q24" s="45"/>
      <c r="R24" s="42">
        <f t="shared" si="11"/>
        <v>1.1281488809170921E-3</v>
      </c>
      <c r="S24" s="32"/>
      <c r="T24" s="32"/>
    </row>
    <row r="25" spans="1:20" ht="18" customHeight="1">
      <c r="A25" s="32"/>
      <c r="B25" s="40" t="s">
        <v>10</v>
      </c>
      <c r="C25" s="41">
        <f>SUM(C13:C24)</f>
        <v>2045</v>
      </c>
      <c r="D25" s="42">
        <f>SUM(D13:D23)</f>
        <v>5.0452717538795544E-2</v>
      </c>
      <c r="E25" s="42"/>
      <c r="F25" s="41"/>
      <c r="G25" s="40"/>
      <c r="H25" s="41"/>
      <c r="I25" s="41"/>
      <c r="J25" s="41"/>
      <c r="K25" s="41">
        <f>SUM(K13:K24)</f>
        <v>1300</v>
      </c>
      <c r="L25" s="41"/>
      <c r="M25" s="41">
        <f>SUM(M13:M24)</f>
        <v>551.21949999999993</v>
      </c>
      <c r="N25" s="46">
        <f>SUM(N13:N24)</f>
        <v>79.901541608072421</v>
      </c>
      <c r="O25" s="46">
        <f>SUM(O13:O24)</f>
        <v>2676.1210416080726</v>
      </c>
      <c r="P25" s="46"/>
      <c r="Q25" s="45"/>
      <c r="R25" s="42">
        <f>SUM(R13:R24)</f>
        <v>6.0381259165776587E-2</v>
      </c>
      <c r="S25" s="32"/>
      <c r="T25" s="32"/>
    </row>
    <row r="26" spans="1:20" ht="18" customHeight="1">
      <c r="A26" s="32"/>
      <c r="B26" s="40" t="s">
        <v>37</v>
      </c>
      <c r="C26" s="41">
        <v>20</v>
      </c>
      <c r="D26" s="42"/>
      <c r="E26" s="42"/>
      <c r="F26" s="41"/>
      <c r="G26" s="40"/>
      <c r="H26" s="41"/>
      <c r="I26" s="41"/>
      <c r="J26" s="41"/>
      <c r="K26" s="41"/>
      <c r="L26" s="41"/>
      <c r="M26" s="41"/>
      <c r="N26" s="46"/>
      <c r="O26" s="46">
        <v>20</v>
      </c>
      <c r="P26" s="46">
        <f>+O26-C26</f>
        <v>0</v>
      </c>
      <c r="Q26" s="45"/>
      <c r="R26" s="45"/>
      <c r="S26" s="32"/>
      <c r="T26" s="32"/>
    </row>
    <row r="27" spans="1:20" ht="18" customHeight="1">
      <c r="A27" s="32"/>
      <c r="B27" s="50" t="s">
        <v>38</v>
      </c>
      <c r="C27" s="51">
        <v>17</v>
      </c>
      <c r="D27" s="42"/>
      <c r="E27" s="40"/>
      <c r="F27" s="40"/>
      <c r="G27" s="40"/>
      <c r="H27" s="41"/>
      <c r="I27" s="41"/>
      <c r="J27" s="41"/>
      <c r="K27" s="41">
        <v>800</v>
      </c>
      <c r="L27" s="41"/>
      <c r="M27" s="46"/>
      <c r="N27" s="46"/>
      <c r="O27" s="46">
        <f>+E3-O12-O25-O26</f>
        <v>850.60856429328805</v>
      </c>
      <c r="P27" s="46">
        <f>+O27-C27</f>
        <v>833.60856429328805</v>
      </c>
      <c r="Q27" s="45"/>
      <c r="R27" s="40"/>
      <c r="S27" s="32"/>
      <c r="T27" s="32"/>
    </row>
    <row r="28" spans="1:20" ht="18" customHeight="1">
      <c r="A28" s="32"/>
      <c r="B28" s="76" t="s">
        <v>14</v>
      </c>
      <c r="C28" s="77">
        <f>+C12+C25+C26+C27</f>
        <v>40570</v>
      </c>
      <c r="D28" s="78">
        <f>+D12+D25+D27</f>
        <v>1</v>
      </c>
      <c r="E28" s="76">
        <f>SUM(E23:E24)</f>
        <v>100</v>
      </c>
      <c r="F28" s="79">
        <f>SUM(F5:F24)</f>
        <v>1020</v>
      </c>
      <c r="G28" s="79">
        <f>SUM(G5:G24)</f>
        <v>210</v>
      </c>
      <c r="H28" s="79">
        <f>SUM(H5:H24)</f>
        <v>340</v>
      </c>
      <c r="I28" s="79">
        <f>SUM(I5:I24)</f>
        <v>160</v>
      </c>
      <c r="J28" s="79">
        <f>SUM(J5:J24)</f>
        <v>170</v>
      </c>
      <c r="K28" s="79"/>
      <c r="L28" s="79"/>
      <c r="M28" s="79">
        <f>+M12+M25</f>
        <v>1251.2194999999999</v>
      </c>
      <c r="N28" s="80">
        <f>+N12+N25</f>
        <v>2536.1719357067082</v>
      </c>
      <c r="O28" s="80">
        <f>+O12+O25+O26+O27</f>
        <v>45191</v>
      </c>
      <c r="P28" s="80">
        <f>SUM(P5:P27)</f>
        <v>4620.9999999999973</v>
      </c>
      <c r="Q28" s="78"/>
      <c r="R28" s="81">
        <f>+R12+R25</f>
        <v>1</v>
      </c>
      <c r="S28" s="52"/>
      <c r="T28" s="32"/>
    </row>
    <row r="29" spans="1:20" ht="3.75" customHeight="1">
      <c r="A29" s="32"/>
      <c r="B29" s="53"/>
      <c r="C29" s="54"/>
      <c r="D29" s="55"/>
      <c r="E29" s="53"/>
      <c r="F29" s="56"/>
      <c r="G29" s="56"/>
      <c r="H29" s="56"/>
      <c r="I29" s="56"/>
      <c r="J29" s="56"/>
      <c r="K29" s="56"/>
      <c r="L29" s="56"/>
      <c r="M29" s="56"/>
      <c r="N29" s="57"/>
      <c r="O29" s="57"/>
      <c r="P29" s="58"/>
      <c r="Q29" s="59"/>
      <c r="R29" s="32"/>
      <c r="S29" s="52"/>
      <c r="T29" s="32"/>
    </row>
    <row r="30" spans="1:20" ht="4.5" hidden="1" customHeight="1">
      <c r="A30" s="32"/>
      <c r="B30" s="32"/>
      <c r="C30" s="60"/>
      <c r="D30" s="59"/>
      <c r="E30" s="61"/>
      <c r="F30" s="62"/>
      <c r="G30" s="63"/>
      <c r="H30" s="63"/>
      <c r="I30" s="63"/>
      <c r="J30" s="63"/>
      <c r="K30" s="63"/>
      <c r="L30" s="63"/>
      <c r="M30" s="63"/>
      <c r="N30" s="58"/>
      <c r="O30" s="58"/>
      <c r="P30" s="58"/>
      <c r="Q30" s="59"/>
      <c r="R30" s="32"/>
      <c r="S30" s="52"/>
      <c r="T30" s="32"/>
    </row>
    <row r="31" spans="1:20" ht="27" customHeight="1">
      <c r="A31" s="32"/>
      <c r="E31" s="82" t="s">
        <v>40</v>
      </c>
      <c r="F31" s="90" t="s">
        <v>83</v>
      </c>
      <c r="G31" s="95"/>
      <c r="H31" s="96"/>
      <c r="I31" s="96"/>
      <c r="J31" s="96"/>
      <c r="K31" s="65"/>
      <c r="L31" s="65"/>
      <c r="M31" s="65"/>
      <c r="N31" s="32"/>
      <c r="O31" s="32"/>
      <c r="P31" s="66"/>
      <c r="Q31" s="67"/>
      <c r="R31" s="32"/>
      <c r="S31" s="32"/>
      <c r="T31" s="32"/>
    </row>
    <row r="32" spans="1:20" ht="19.5" customHeight="1">
      <c r="A32" s="32"/>
      <c r="B32" s="64"/>
      <c r="C32" s="32"/>
      <c r="D32" s="32"/>
      <c r="E32" s="38" t="s">
        <v>41</v>
      </c>
      <c r="F32" s="38">
        <v>150</v>
      </c>
      <c r="G32" s="95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32"/>
      <c r="T32" s="32"/>
    </row>
    <row r="33" spans="1:20" ht="19.5" customHeight="1">
      <c r="A33" s="32"/>
      <c r="B33" s="64"/>
      <c r="C33" s="32"/>
      <c r="D33" s="32"/>
      <c r="E33" s="38" t="s">
        <v>42</v>
      </c>
      <c r="F33" s="38">
        <v>120</v>
      </c>
      <c r="G33" s="95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32"/>
      <c r="T33" s="32"/>
    </row>
    <row r="34" spans="1:20" ht="19.5" customHeight="1">
      <c r="A34" s="32"/>
      <c r="B34" s="64"/>
      <c r="C34" s="32"/>
      <c r="D34" s="32"/>
      <c r="E34" s="38" t="s">
        <v>43</v>
      </c>
      <c r="F34" s="38">
        <v>90</v>
      </c>
      <c r="G34" s="95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32"/>
      <c r="T34" s="32"/>
    </row>
    <row r="35" spans="1:20" ht="19.5" customHeight="1">
      <c r="A35" s="32"/>
      <c r="B35" s="64"/>
      <c r="C35" s="32"/>
      <c r="D35" s="32"/>
      <c r="E35" s="38" t="s">
        <v>44</v>
      </c>
      <c r="F35" s="38">
        <v>60</v>
      </c>
      <c r="G35" s="95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32"/>
      <c r="T35" s="32"/>
    </row>
    <row r="36" spans="1:20" ht="19.5" customHeight="1">
      <c r="A36" s="32"/>
      <c r="B36" s="64"/>
      <c r="C36" s="32"/>
      <c r="D36" s="32"/>
      <c r="E36" s="38" t="s">
        <v>45</v>
      </c>
      <c r="F36" s="38">
        <v>30</v>
      </c>
      <c r="G36" s="95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32"/>
      <c r="S36" s="32"/>
      <c r="T36" s="32"/>
    </row>
    <row r="37" spans="1:20" ht="19.5" customHeight="1">
      <c r="A37" s="32"/>
      <c r="B37" s="64"/>
      <c r="C37" s="32"/>
      <c r="D37" s="32"/>
      <c r="E37" s="91"/>
      <c r="F37" s="91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32"/>
      <c r="S37" s="32"/>
      <c r="T37" s="32"/>
    </row>
    <row r="38" spans="1:20" ht="19.5" customHeight="1">
      <c r="A38" s="32"/>
      <c r="B38" s="94" t="s">
        <v>53</v>
      </c>
      <c r="C38" s="94"/>
      <c r="D38" s="94"/>
      <c r="E38" s="94"/>
      <c r="F38" s="94"/>
      <c r="G38" s="94"/>
      <c r="H38" s="94"/>
      <c r="I38" s="92"/>
      <c r="J38" s="92"/>
      <c r="K38" s="92"/>
      <c r="L38" s="92"/>
      <c r="M38" s="92"/>
      <c r="N38" s="92"/>
      <c r="O38" s="65"/>
      <c r="P38" s="65"/>
      <c r="Q38" s="65"/>
      <c r="R38" s="32"/>
      <c r="S38" s="32"/>
      <c r="T38" s="32"/>
    </row>
    <row r="39" spans="1:20" ht="17.45" customHeight="1">
      <c r="A39" s="32"/>
      <c r="B39" s="94" t="s">
        <v>54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83"/>
      <c r="Q39" s="84"/>
      <c r="R39" s="85"/>
      <c r="S39" s="32"/>
      <c r="T39" s="32"/>
    </row>
    <row r="40" spans="1:20">
      <c r="A40" s="32"/>
      <c r="B40" s="97" t="s">
        <v>47</v>
      </c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32"/>
      <c r="T40" s="32"/>
    </row>
    <row r="41" spans="1:20" ht="18.75" customHeight="1">
      <c r="A41" s="32"/>
      <c r="B41" s="94" t="s">
        <v>88</v>
      </c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32"/>
      <c r="T41" s="32"/>
    </row>
    <row r="42" spans="1:20" ht="48" customHeight="1">
      <c r="A42" s="32"/>
      <c r="B42" s="94" t="s">
        <v>89</v>
      </c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32"/>
      <c r="T42" s="32"/>
    </row>
    <row r="43" spans="1:20">
      <c r="B43" s="1"/>
      <c r="C43" s="1"/>
      <c r="D43" s="1"/>
      <c r="E43" s="1"/>
      <c r="F43" s="1"/>
      <c r="G43" s="1"/>
      <c r="H43" s="2"/>
      <c r="I43" s="2"/>
      <c r="J43" s="2"/>
      <c r="K43" s="2"/>
      <c r="L43" s="2"/>
      <c r="M43" s="2"/>
      <c r="N43" s="7"/>
      <c r="O43" s="7"/>
      <c r="P43" s="7"/>
      <c r="Q43" s="8"/>
      <c r="R43" s="1"/>
    </row>
    <row r="44" spans="1:20">
      <c r="B44" s="1"/>
      <c r="C44" s="1"/>
      <c r="D44" s="1"/>
      <c r="E44" s="1"/>
      <c r="F44" s="1"/>
      <c r="G44" s="1"/>
      <c r="H44" s="2"/>
      <c r="I44" s="2"/>
      <c r="J44" s="2"/>
      <c r="K44" s="2"/>
      <c r="L44" s="2"/>
      <c r="M44" s="2"/>
      <c r="N44" s="7"/>
      <c r="O44" s="7"/>
      <c r="P44" s="7"/>
      <c r="Q44" s="8"/>
      <c r="R44" s="1"/>
    </row>
    <row r="45" spans="1:20">
      <c r="B45" s="1"/>
      <c r="C45" s="1"/>
      <c r="D45" s="1"/>
      <c r="E45" s="1"/>
      <c r="F45" s="1"/>
      <c r="G45" s="1"/>
      <c r="H45" s="2"/>
      <c r="I45" s="2"/>
      <c r="J45" s="2"/>
      <c r="K45" s="2"/>
      <c r="L45" s="2"/>
      <c r="M45" s="2"/>
      <c r="N45" s="7"/>
      <c r="O45" s="7"/>
      <c r="P45" s="7"/>
      <c r="Q45" s="8"/>
      <c r="R45" s="1"/>
    </row>
    <row r="46" spans="1:20">
      <c r="B46" s="1"/>
      <c r="C46" s="1"/>
      <c r="D46" s="1"/>
      <c r="E46" s="1"/>
      <c r="F46" s="1"/>
      <c r="G46" s="1"/>
      <c r="H46" s="2"/>
      <c r="I46" s="2"/>
      <c r="J46" s="2"/>
      <c r="K46" s="2"/>
      <c r="L46" s="2"/>
      <c r="M46" s="2"/>
      <c r="N46" s="7"/>
      <c r="O46" s="7"/>
      <c r="P46" s="7"/>
      <c r="Q46" s="8"/>
      <c r="R46" s="1"/>
    </row>
    <row r="47" spans="1:20">
      <c r="B47" s="1"/>
      <c r="C47" s="3"/>
      <c r="D47" s="1"/>
      <c r="E47" s="1"/>
      <c r="F47" s="1"/>
      <c r="G47" s="1"/>
      <c r="H47" s="2"/>
      <c r="I47" s="2"/>
      <c r="J47" s="2"/>
      <c r="K47" s="2"/>
      <c r="L47" s="2"/>
      <c r="M47" s="2"/>
      <c r="N47" s="7"/>
      <c r="O47" s="7"/>
      <c r="P47" s="7"/>
      <c r="Q47" s="8"/>
      <c r="R47" s="1"/>
    </row>
    <row r="48" spans="1:20">
      <c r="B48" s="1"/>
      <c r="C48" s="3"/>
      <c r="D48" s="1"/>
      <c r="E48" s="1"/>
      <c r="F48" s="1"/>
      <c r="G48" s="1"/>
      <c r="H48" s="2"/>
      <c r="I48" s="2"/>
      <c r="J48" s="2"/>
      <c r="K48" s="2"/>
      <c r="L48" s="2"/>
      <c r="M48" s="2"/>
      <c r="N48" s="7"/>
      <c r="O48" s="7"/>
      <c r="P48" s="7"/>
      <c r="Q48" s="8"/>
      <c r="R48" s="1"/>
    </row>
    <row r="49" spans="2:3">
      <c r="B49" s="1"/>
      <c r="C49" s="3"/>
    </row>
    <row r="50" spans="2:3" ht="22.7" customHeight="1">
      <c r="B50" s="1"/>
      <c r="C50" s="1"/>
    </row>
  </sheetData>
  <mergeCells count="14">
    <mergeCell ref="G32:R32"/>
    <mergeCell ref="B1:R1"/>
    <mergeCell ref="C2:D2"/>
    <mergeCell ref="C3:D3"/>
    <mergeCell ref="G31:J31"/>
    <mergeCell ref="B41:R41"/>
    <mergeCell ref="B42:R42"/>
    <mergeCell ref="G33:R33"/>
    <mergeCell ref="G34:R34"/>
    <mergeCell ref="G35:R35"/>
    <mergeCell ref="G36:Q36"/>
    <mergeCell ref="B39:O39"/>
    <mergeCell ref="B40:R40"/>
    <mergeCell ref="B38:H38"/>
  </mergeCells>
  <phoneticPr fontId="3"/>
  <pageMargins left="0.70866141732283472" right="0.51181102362204722" top="1.1417322834645669" bottom="0.94488188976377963" header="0.31496062992125984" footer="0.31496062992125984"/>
  <pageSetup paperSize="9" scale="81" fitToHeight="0" orientation="landscape" r:id="rId1"/>
  <ignoredErrors>
    <ignoredError sqref="R12 O12 M15 K12 M16:M19 F18 F2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A0B25-BE00-409F-AA51-6891B905850A}">
  <dimension ref="A1:P24"/>
  <sheetViews>
    <sheetView zoomScale="90" zoomScaleNormal="90" workbookViewId="0">
      <selection activeCell="T19" sqref="T18:T19"/>
    </sheetView>
  </sheetViews>
  <sheetFormatPr defaultRowHeight="15"/>
  <cols>
    <col min="1" max="1" width="2.7109375" customWidth="1"/>
    <col min="2" max="2" width="12.7109375" customWidth="1"/>
    <col min="3" max="8" width="6.7109375" customWidth="1"/>
    <col min="9" max="9" width="9.42578125" customWidth="1"/>
    <col min="10" max="10" width="9.7109375" customWidth="1"/>
    <col min="11" max="11" width="10.42578125" customWidth="1"/>
    <col min="12" max="12" width="11.7109375" customWidth="1"/>
    <col min="13" max="13" width="9.140625" customWidth="1"/>
    <col min="14" max="14" width="8.42578125" customWidth="1"/>
    <col min="15" max="15" width="12.140625" customWidth="1"/>
  </cols>
  <sheetData>
    <row r="1" spans="1:16" ht="3.75" customHeight="1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ht="21" customHeight="1">
      <c r="A2" s="32"/>
      <c r="B2" s="96" t="s">
        <v>55</v>
      </c>
      <c r="C2" s="96"/>
      <c r="D2" s="96"/>
      <c r="E2" s="96"/>
      <c r="F2" s="96"/>
      <c r="G2" s="96"/>
      <c r="H2" s="96"/>
      <c r="I2" s="96"/>
      <c r="J2" s="99" t="s">
        <v>56</v>
      </c>
      <c r="K2" s="99"/>
      <c r="L2" s="99"/>
      <c r="M2" s="99"/>
      <c r="N2" s="99"/>
      <c r="O2" s="32"/>
      <c r="P2" s="32"/>
    </row>
    <row r="3" spans="1:16" ht="8.4499999999999993" customHeight="1">
      <c r="A3" s="32"/>
      <c r="B3" s="65"/>
      <c r="C3" s="65"/>
      <c r="D3" s="65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38.25">
      <c r="A4" s="32"/>
      <c r="B4" s="88"/>
      <c r="C4" s="102" t="s">
        <v>57</v>
      </c>
      <c r="D4" s="102"/>
      <c r="E4" s="102"/>
      <c r="F4" s="102" t="s">
        <v>58</v>
      </c>
      <c r="G4" s="102"/>
      <c r="H4" s="102"/>
      <c r="I4" s="70" t="s">
        <v>59</v>
      </c>
      <c r="J4" s="70" t="s">
        <v>60</v>
      </c>
      <c r="K4" s="70" t="s">
        <v>61</v>
      </c>
      <c r="L4" s="70" t="s">
        <v>62</v>
      </c>
      <c r="M4" s="70" t="s">
        <v>90</v>
      </c>
      <c r="N4" s="70" t="s">
        <v>63</v>
      </c>
      <c r="O4" s="70" t="s">
        <v>64</v>
      </c>
      <c r="P4" s="32"/>
    </row>
    <row r="5" spans="1:16">
      <c r="A5" s="32"/>
      <c r="B5" s="40"/>
      <c r="C5" s="38" t="s">
        <v>65</v>
      </c>
      <c r="D5" s="38" t="s">
        <v>66</v>
      </c>
      <c r="E5" s="38" t="s">
        <v>67</v>
      </c>
      <c r="F5" s="38" t="s">
        <v>65</v>
      </c>
      <c r="G5" s="38" t="s">
        <v>66</v>
      </c>
      <c r="H5" s="38" t="s">
        <v>67</v>
      </c>
      <c r="I5" s="40"/>
      <c r="J5" s="40"/>
      <c r="K5" s="40"/>
      <c r="L5" s="40"/>
      <c r="M5" s="39"/>
      <c r="N5" s="40"/>
      <c r="O5" s="40"/>
      <c r="P5" s="32"/>
    </row>
    <row r="6" spans="1:16">
      <c r="A6" s="32"/>
      <c r="B6" s="40" t="s">
        <v>27</v>
      </c>
      <c r="C6" s="40">
        <v>1</v>
      </c>
      <c r="D6" s="40">
        <v>1</v>
      </c>
      <c r="E6" s="40"/>
      <c r="F6" s="40"/>
      <c r="G6" s="40"/>
      <c r="H6" s="40"/>
      <c r="I6" s="40"/>
      <c r="J6" s="40"/>
      <c r="K6" s="40"/>
      <c r="L6" s="40"/>
      <c r="M6" s="40"/>
      <c r="N6" s="40"/>
      <c r="O6" s="40">
        <v>1</v>
      </c>
      <c r="P6" s="32"/>
    </row>
    <row r="7" spans="1:16">
      <c r="A7" s="32"/>
      <c r="B7" s="40" t="s">
        <v>24</v>
      </c>
      <c r="C7" s="40">
        <v>2</v>
      </c>
      <c r="D7" s="40">
        <v>37</v>
      </c>
      <c r="E7" s="40">
        <v>1</v>
      </c>
      <c r="F7" s="40"/>
      <c r="G7" s="40"/>
      <c r="H7" s="40"/>
      <c r="I7" s="40"/>
      <c r="J7" s="40"/>
      <c r="K7" s="40"/>
      <c r="L7" s="40"/>
      <c r="M7" s="40"/>
      <c r="N7" s="40"/>
      <c r="O7" s="40">
        <v>5</v>
      </c>
      <c r="P7" s="32"/>
    </row>
    <row r="8" spans="1:16">
      <c r="A8" s="32"/>
      <c r="B8" s="40" t="s">
        <v>31</v>
      </c>
      <c r="C8" s="40"/>
      <c r="D8" s="40"/>
      <c r="E8" s="40"/>
      <c r="F8" s="40">
        <v>2</v>
      </c>
      <c r="G8" s="40"/>
      <c r="H8" s="40"/>
      <c r="I8" s="40"/>
      <c r="J8" s="40"/>
      <c r="K8" s="40"/>
      <c r="L8" s="40"/>
      <c r="M8" s="40"/>
      <c r="N8" s="40"/>
      <c r="O8" s="40">
        <v>0.5</v>
      </c>
      <c r="P8" s="32"/>
    </row>
    <row r="9" spans="1:16">
      <c r="A9" s="32"/>
      <c r="B9" s="40" t="s">
        <v>25</v>
      </c>
      <c r="C9" s="40"/>
      <c r="D9" s="40">
        <v>1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>
        <v>5.3250000000000002</v>
      </c>
      <c r="P9" s="32"/>
    </row>
    <row r="10" spans="1:16">
      <c r="A10" s="32"/>
      <c r="B10" s="40" t="s">
        <v>18</v>
      </c>
      <c r="C10" s="40">
        <v>31</v>
      </c>
      <c r="D10" s="40">
        <v>35</v>
      </c>
      <c r="E10" s="40">
        <v>5</v>
      </c>
      <c r="F10" s="40"/>
      <c r="G10" s="40">
        <v>5</v>
      </c>
      <c r="H10" s="40">
        <v>174</v>
      </c>
      <c r="I10" s="40">
        <v>74</v>
      </c>
      <c r="J10" s="40">
        <v>60</v>
      </c>
      <c r="K10" s="40">
        <v>56</v>
      </c>
      <c r="L10" s="40">
        <v>10</v>
      </c>
      <c r="M10" s="40">
        <v>830</v>
      </c>
      <c r="N10" s="40">
        <v>631</v>
      </c>
      <c r="O10" s="40">
        <v>469</v>
      </c>
      <c r="P10" s="32"/>
    </row>
    <row r="11" spans="1:16">
      <c r="A11" s="32"/>
      <c r="B11" s="40" t="s">
        <v>28</v>
      </c>
      <c r="C11" s="40"/>
      <c r="D11" s="40"/>
      <c r="E11" s="40"/>
      <c r="F11" s="40">
        <v>3</v>
      </c>
      <c r="G11" s="40"/>
      <c r="H11" s="40"/>
      <c r="I11" s="40"/>
      <c r="J11" s="40"/>
      <c r="K11" s="40"/>
      <c r="L11" s="40"/>
      <c r="M11" s="40"/>
      <c r="N11" s="40"/>
      <c r="O11" s="40">
        <v>24</v>
      </c>
      <c r="P11" s="32"/>
    </row>
    <row r="12" spans="1:16">
      <c r="A12" s="32"/>
      <c r="B12" s="40" t="s">
        <v>20</v>
      </c>
      <c r="C12" s="40"/>
      <c r="D12" s="40"/>
      <c r="E12" s="40"/>
      <c r="F12" s="40">
        <v>42</v>
      </c>
      <c r="G12" s="40"/>
      <c r="H12" s="40"/>
      <c r="I12" s="40"/>
      <c r="J12" s="40"/>
      <c r="K12" s="40"/>
      <c r="L12" s="40"/>
      <c r="M12" s="40"/>
      <c r="N12" s="40"/>
      <c r="O12" s="40">
        <v>15</v>
      </c>
      <c r="P12" s="32"/>
    </row>
    <row r="13" spans="1:16">
      <c r="A13" s="32"/>
      <c r="B13" s="40" t="s">
        <v>29</v>
      </c>
      <c r="C13" s="40"/>
      <c r="D13" s="40"/>
      <c r="E13" s="40"/>
      <c r="F13" s="40">
        <v>4</v>
      </c>
      <c r="G13" s="40"/>
      <c r="H13" s="40"/>
      <c r="I13" s="40"/>
      <c r="J13" s="40"/>
      <c r="K13" s="40"/>
      <c r="L13" s="40"/>
      <c r="M13" s="40"/>
      <c r="N13" s="40"/>
      <c r="O13" s="40">
        <v>0.5</v>
      </c>
      <c r="P13" s="32"/>
    </row>
    <row r="14" spans="1:16">
      <c r="A14" s="32"/>
      <c r="B14" s="40" t="s">
        <v>23</v>
      </c>
      <c r="C14" s="40"/>
      <c r="D14" s="40">
        <v>15</v>
      </c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>
        <v>18</v>
      </c>
      <c r="P14" s="32"/>
    </row>
    <row r="15" spans="1:16">
      <c r="A15" s="32"/>
      <c r="B15" s="40" t="s">
        <v>19</v>
      </c>
      <c r="C15" s="40">
        <v>4</v>
      </c>
      <c r="D15" s="40">
        <v>1</v>
      </c>
      <c r="E15" s="40"/>
      <c r="F15" s="40"/>
      <c r="G15" s="40"/>
      <c r="H15" s="40"/>
      <c r="I15" s="40"/>
      <c r="J15" s="40"/>
      <c r="K15" s="40"/>
      <c r="L15" s="40">
        <v>18</v>
      </c>
      <c r="M15" s="40"/>
      <c r="N15" s="38" t="s">
        <v>68</v>
      </c>
      <c r="O15" s="40">
        <v>30</v>
      </c>
      <c r="P15" s="32"/>
    </row>
    <row r="16" spans="1:16">
      <c r="A16" s="32"/>
      <c r="B16" s="40" t="s">
        <v>26</v>
      </c>
      <c r="C16" s="40">
        <v>2</v>
      </c>
      <c r="D16" s="40">
        <v>5</v>
      </c>
      <c r="E16" s="40"/>
      <c r="F16" s="40">
        <v>4</v>
      </c>
      <c r="G16" s="40"/>
      <c r="H16" s="40"/>
      <c r="I16" s="40"/>
      <c r="J16" s="40"/>
      <c r="K16" s="40"/>
      <c r="L16" s="40"/>
      <c r="M16" s="40">
        <v>30</v>
      </c>
      <c r="N16" s="40"/>
      <c r="O16" s="40">
        <v>15</v>
      </c>
      <c r="P16" s="32"/>
    </row>
    <row r="17" spans="1:16">
      <c r="A17" s="32"/>
      <c r="B17" s="40" t="s">
        <v>30</v>
      </c>
      <c r="C17" s="40"/>
      <c r="D17" s="40"/>
      <c r="E17" s="40">
        <v>1</v>
      </c>
      <c r="F17" s="40"/>
      <c r="G17" s="40"/>
      <c r="H17" s="40"/>
      <c r="I17" s="40"/>
      <c r="J17" s="40"/>
      <c r="K17" s="40"/>
      <c r="L17" s="40"/>
      <c r="M17" s="40"/>
      <c r="N17" s="40"/>
      <c r="O17" s="40">
        <v>1</v>
      </c>
      <c r="P17" s="32"/>
    </row>
    <row r="18" spans="1:16">
      <c r="A18" s="32"/>
      <c r="B18" s="40" t="s">
        <v>21</v>
      </c>
      <c r="C18" s="40"/>
      <c r="D18" s="40">
        <v>42</v>
      </c>
      <c r="E18" s="40">
        <v>26</v>
      </c>
      <c r="F18" s="40"/>
      <c r="G18" s="40"/>
      <c r="H18" s="40"/>
      <c r="I18" s="40"/>
      <c r="J18" s="40"/>
      <c r="K18" s="40"/>
      <c r="L18" s="40"/>
      <c r="M18" s="40"/>
      <c r="N18" s="40"/>
      <c r="O18" s="40">
        <v>30</v>
      </c>
      <c r="P18" s="32"/>
    </row>
    <row r="19" spans="1:16">
      <c r="A19" s="32"/>
      <c r="B19" s="40" t="s">
        <v>22</v>
      </c>
      <c r="C19" s="40">
        <v>26</v>
      </c>
      <c r="D19" s="40">
        <v>10</v>
      </c>
      <c r="E19" s="40"/>
      <c r="F19" s="40"/>
      <c r="G19" s="40"/>
      <c r="H19" s="40"/>
      <c r="I19" s="40"/>
      <c r="J19" s="40"/>
      <c r="K19" s="40"/>
      <c r="L19" s="40"/>
      <c r="M19" s="40"/>
      <c r="N19" s="38" t="s">
        <v>69</v>
      </c>
      <c r="O19" s="40">
        <v>10</v>
      </c>
      <c r="P19" s="32"/>
    </row>
    <row r="20" spans="1:16">
      <c r="A20" s="32"/>
      <c r="B20" s="40" t="s">
        <v>33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>
        <v>15</v>
      </c>
      <c r="N20" s="40"/>
      <c r="O20" s="40">
        <v>7.15</v>
      </c>
      <c r="P20" s="32"/>
    </row>
    <row r="21" spans="1:16">
      <c r="A21" s="32"/>
      <c r="B21" s="40" t="s">
        <v>32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32"/>
    </row>
    <row r="22" spans="1:16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</row>
    <row r="23" spans="1:16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</row>
    <row r="24" spans="1:16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</row>
  </sheetData>
  <mergeCells count="4">
    <mergeCell ref="C4:E4"/>
    <mergeCell ref="F4:H4"/>
    <mergeCell ref="J2:N2"/>
    <mergeCell ref="B2:I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CF3D4-0B26-4F08-AC76-DE8AE925BBF4}">
  <dimension ref="B2:I29"/>
  <sheetViews>
    <sheetView zoomScale="145" zoomScaleNormal="145" workbookViewId="0">
      <selection activeCell="C2" sqref="C2"/>
    </sheetView>
  </sheetViews>
  <sheetFormatPr defaultColWidth="19.140625" defaultRowHeight="12.75" customHeight="1"/>
  <cols>
    <col min="1" max="1" width="1.5703125" style="9" customWidth="1"/>
    <col min="2" max="2" width="15.28515625" style="9" customWidth="1"/>
    <col min="3" max="5" width="11.5703125" style="9" customWidth="1"/>
    <col min="6" max="6" width="2.28515625" style="9" customWidth="1"/>
    <col min="7" max="7" width="10.42578125" style="9" customWidth="1"/>
    <col min="8" max="8" width="12.7109375" style="27" customWidth="1"/>
    <col min="9" max="16384" width="19.140625" style="9"/>
  </cols>
  <sheetData>
    <row r="2" spans="2:9" ht="15" customHeight="1">
      <c r="B2" s="10" t="s">
        <v>91</v>
      </c>
    </row>
    <row r="3" spans="2:9" ht="7.5" customHeight="1">
      <c r="B3" s="10"/>
      <c r="C3" s="13"/>
      <c r="D3" s="13"/>
      <c r="E3" s="13"/>
      <c r="F3" s="13"/>
      <c r="G3" s="13"/>
      <c r="H3" s="28"/>
      <c r="I3" s="11"/>
    </row>
    <row r="4" spans="2:9" ht="18" customHeight="1">
      <c r="B4" s="10"/>
      <c r="C4" s="13"/>
      <c r="D4" s="13"/>
      <c r="E4" s="13"/>
      <c r="F4" s="13"/>
      <c r="G4" s="103" t="s">
        <v>70</v>
      </c>
      <c r="H4" s="103" t="s">
        <v>71</v>
      </c>
      <c r="I4" s="12"/>
    </row>
    <row r="5" spans="2:9" ht="20.25" customHeight="1">
      <c r="B5" s="14" t="s">
        <v>72</v>
      </c>
      <c r="C5" s="24" t="s">
        <v>73</v>
      </c>
      <c r="D5" s="24" t="s">
        <v>74</v>
      </c>
      <c r="E5" s="24" t="s">
        <v>75</v>
      </c>
      <c r="F5" s="15"/>
      <c r="G5" s="103"/>
      <c r="H5" s="103"/>
      <c r="I5" s="12"/>
    </row>
    <row r="6" spans="2:9" ht="12.75" customHeight="1">
      <c r="B6" s="16" t="s">
        <v>18</v>
      </c>
      <c r="C6" s="17">
        <v>21104.23</v>
      </c>
      <c r="D6" s="17">
        <v>20865.420999999998</v>
      </c>
      <c r="E6" s="18">
        <v>20245</v>
      </c>
      <c r="F6" s="13"/>
      <c r="G6" s="23">
        <v>21503</v>
      </c>
      <c r="H6" s="29">
        <f t="shared" ref="H6:H22" si="0">+(C6+D6)/G6/2</f>
        <v>0.97590222294563544</v>
      </c>
      <c r="I6" s="12"/>
    </row>
    <row r="7" spans="2:9" ht="12.75" customHeight="1">
      <c r="B7" s="16" t="s">
        <v>19</v>
      </c>
      <c r="C7" s="17">
        <v>3664</v>
      </c>
      <c r="D7" s="17">
        <v>3618.87</v>
      </c>
      <c r="E7" s="18">
        <v>3641</v>
      </c>
      <c r="F7" s="13"/>
      <c r="G7" s="23">
        <v>3700</v>
      </c>
      <c r="H7" s="29">
        <f t="shared" si="0"/>
        <v>0.98417162162162164</v>
      </c>
      <c r="I7" s="11"/>
    </row>
    <row r="8" spans="2:9" ht="12.75" customHeight="1">
      <c r="B8" s="16" t="s">
        <v>20</v>
      </c>
      <c r="C8" s="17">
        <v>3087.99</v>
      </c>
      <c r="D8" s="17">
        <v>2988.88</v>
      </c>
      <c r="E8" s="19" t="s">
        <v>76</v>
      </c>
      <c r="F8" s="13"/>
      <c r="G8" s="23">
        <v>3114</v>
      </c>
      <c r="H8" s="29">
        <f t="shared" si="0"/>
        <v>0.97573378291586388</v>
      </c>
      <c r="I8" s="12"/>
    </row>
    <row r="9" spans="2:9" ht="12.75" customHeight="1">
      <c r="B9" s="16" t="s">
        <v>21</v>
      </c>
      <c r="C9" s="17">
        <v>2989.87</v>
      </c>
      <c r="D9" s="17">
        <v>2998</v>
      </c>
      <c r="E9" s="18">
        <v>2991</v>
      </c>
      <c r="F9" s="15"/>
      <c r="G9" s="23">
        <v>3000</v>
      </c>
      <c r="H9" s="29">
        <f t="shared" si="0"/>
        <v>0.9979783333333333</v>
      </c>
      <c r="I9" s="11"/>
    </row>
    <row r="10" spans="2:9" ht="12.75" customHeight="1">
      <c r="B10" s="16" t="s">
        <v>22</v>
      </c>
      <c r="C10" s="17">
        <v>3281.15</v>
      </c>
      <c r="D10" s="17">
        <v>3200.48</v>
      </c>
      <c r="E10" s="18">
        <v>2713</v>
      </c>
      <c r="F10" s="15"/>
      <c r="G10" s="23">
        <v>2600</v>
      </c>
      <c r="H10" s="29">
        <f t="shared" si="0"/>
        <v>1.2464673076923076</v>
      </c>
      <c r="I10" s="11"/>
    </row>
    <row r="11" spans="2:9" ht="12.75" customHeight="1">
      <c r="B11" s="16" t="s">
        <v>23</v>
      </c>
      <c r="C11" s="17">
        <v>2538</v>
      </c>
      <c r="D11" s="17">
        <v>2538</v>
      </c>
      <c r="E11" s="18">
        <v>1480</v>
      </c>
      <c r="F11" s="15"/>
      <c r="G11" s="23">
        <v>2548</v>
      </c>
      <c r="H11" s="29">
        <f t="shared" si="0"/>
        <v>0.99607535321821039</v>
      </c>
      <c r="I11" s="11"/>
    </row>
    <row r="12" spans="2:9" ht="12.75" customHeight="1">
      <c r="B12" s="16" t="s">
        <v>24</v>
      </c>
      <c r="C12" s="17">
        <v>1994.93</v>
      </c>
      <c r="D12" s="17">
        <v>2011.35</v>
      </c>
      <c r="E12" s="18">
        <v>1943</v>
      </c>
      <c r="F12" s="20"/>
      <c r="G12" s="23">
        <v>2023</v>
      </c>
      <c r="H12" s="29">
        <f t="shared" si="0"/>
        <v>0.9901828966880869</v>
      </c>
      <c r="I12" s="12"/>
    </row>
    <row r="13" spans="2:9" ht="12.75" customHeight="1">
      <c r="B13" s="16" t="s">
        <v>25</v>
      </c>
      <c r="C13" s="17">
        <v>0</v>
      </c>
      <c r="D13" s="17">
        <v>0</v>
      </c>
      <c r="E13" s="18">
        <v>456</v>
      </c>
      <c r="F13" s="15"/>
      <c r="G13" s="23">
        <v>513</v>
      </c>
      <c r="H13" s="29">
        <f t="shared" si="0"/>
        <v>0</v>
      </c>
      <c r="I13" s="12"/>
    </row>
    <row r="14" spans="2:9" ht="12.75" customHeight="1">
      <c r="B14" s="16" t="s">
        <v>26</v>
      </c>
      <c r="C14" s="17">
        <v>117.44</v>
      </c>
      <c r="D14" s="17">
        <v>146.22</v>
      </c>
      <c r="E14" s="18">
        <v>2</v>
      </c>
      <c r="F14" s="13"/>
      <c r="G14" s="23">
        <v>368</v>
      </c>
      <c r="H14" s="29">
        <f t="shared" si="0"/>
        <v>0.35823369565217389</v>
      </c>
      <c r="I14" s="11"/>
    </row>
    <row r="15" spans="2:9" ht="12.75" customHeight="1">
      <c r="B15" s="16" t="s">
        <v>27</v>
      </c>
      <c r="C15" s="17">
        <v>263.87</v>
      </c>
      <c r="D15" s="17">
        <v>262.95</v>
      </c>
      <c r="E15" s="18">
        <v>237</v>
      </c>
      <c r="F15" s="15"/>
      <c r="G15" s="23">
        <v>264</v>
      </c>
      <c r="H15" s="29">
        <f t="shared" si="0"/>
        <v>0.99776515151515144</v>
      </c>
      <c r="I15" s="12"/>
    </row>
    <row r="16" spans="2:9" ht="12.75" customHeight="1">
      <c r="B16" s="16" t="s">
        <v>28</v>
      </c>
      <c r="C16" s="17">
        <v>0.66</v>
      </c>
      <c r="D16" s="17">
        <v>1.99</v>
      </c>
      <c r="E16" s="17"/>
      <c r="F16" s="15"/>
      <c r="G16" s="23">
        <v>224</v>
      </c>
      <c r="H16" s="29">
        <f t="shared" si="0"/>
        <v>5.9151785714285712E-3</v>
      </c>
      <c r="I16" s="12"/>
    </row>
    <row r="17" spans="2:9" ht="12.75" customHeight="1">
      <c r="B17" s="16" t="s">
        <v>29</v>
      </c>
      <c r="C17" s="17">
        <v>273.55</v>
      </c>
      <c r="D17" s="17">
        <v>267.95999999999998</v>
      </c>
      <c r="E17" s="17"/>
      <c r="F17" s="15"/>
      <c r="G17" s="23">
        <v>221</v>
      </c>
      <c r="H17" s="29">
        <f t="shared" si="0"/>
        <v>1.2251357466063348</v>
      </c>
      <c r="I17" s="11"/>
    </row>
    <row r="18" spans="2:9" ht="12.75" customHeight="1">
      <c r="B18" s="16" t="s">
        <v>30</v>
      </c>
      <c r="C18" s="17">
        <v>0</v>
      </c>
      <c r="D18" s="17">
        <v>0</v>
      </c>
      <c r="E18" s="17"/>
      <c r="F18" s="15"/>
      <c r="G18" s="23">
        <v>129</v>
      </c>
      <c r="H18" s="29">
        <f t="shared" si="0"/>
        <v>0</v>
      </c>
      <c r="I18" s="11"/>
    </row>
    <row r="19" spans="2:9" ht="12.75" customHeight="1">
      <c r="B19" s="16" t="s">
        <v>31</v>
      </c>
      <c r="C19" s="17">
        <v>115.8</v>
      </c>
      <c r="D19" s="17">
        <v>112.6</v>
      </c>
      <c r="E19" s="21" t="s">
        <v>77</v>
      </c>
      <c r="F19" s="13"/>
      <c r="G19" s="23">
        <v>112</v>
      </c>
      <c r="H19" s="29">
        <f t="shared" si="0"/>
        <v>1.0196428571428571</v>
      </c>
      <c r="I19" s="12"/>
    </row>
    <row r="20" spans="2:9" ht="12.75" customHeight="1">
      <c r="B20" s="16" t="s">
        <v>32</v>
      </c>
      <c r="C20" s="17">
        <v>0</v>
      </c>
      <c r="D20" s="17">
        <v>0</v>
      </c>
      <c r="E20" s="17"/>
      <c r="F20" s="15"/>
      <c r="G20" s="23">
        <v>101</v>
      </c>
      <c r="H20" s="29">
        <f t="shared" si="0"/>
        <v>0</v>
      </c>
      <c r="I20" s="12"/>
    </row>
    <row r="21" spans="2:9" ht="12.75" customHeight="1">
      <c r="B21" s="16" t="s">
        <v>33</v>
      </c>
      <c r="C21" s="17">
        <v>22.1</v>
      </c>
      <c r="D21" s="17">
        <v>39.75</v>
      </c>
      <c r="E21" s="18">
        <v>14</v>
      </c>
      <c r="F21" s="13"/>
      <c r="G21" s="23">
        <v>63</v>
      </c>
      <c r="H21" s="29">
        <f t="shared" si="0"/>
        <v>0.49087301587301591</v>
      </c>
      <c r="I21" s="11"/>
    </row>
    <row r="22" spans="2:9" ht="12.75" customHeight="1">
      <c r="B22" s="16" t="s">
        <v>34</v>
      </c>
      <c r="C22" s="17">
        <v>0</v>
      </c>
      <c r="D22" s="17">
        <v>0</v>
      </c>
      <c r="E22" s="17"/>
      <c r="F22" s="15"/>
      <c r="G22" s="23">
        <v>50</v>
      </c>
      <c r="H22" s="29">
        <f t="shared" si="0"/>
        <v>0</v>
      </c>
      <c r="I22" s="11"/>
    </row>
    <row r="23" spans="2:9" ht="12.6" customHeight="1">
      <c r="B23" s="25" t="s">
        <v>92</v>
      </c>
      <c r="C23" s="25"/>
      <c r="D23" s="25"/>
      <c r="E23" s="25"/>
      <c r="F23" s="25"/>
      <c r="G23" s="25"/>
      <c r="H23" s="30"/>
      <c r="I23" s="26"/>
    </row>
    <row r="24" spans="2:9" ht="12.6" customHeight="1">
      <c r="B24" s="25" t="s">
        <v>78</v>
      </c>
      <c r="C24" s="25"/>
      <c r="D24" s="25"/>
      <c r="E24" s="25"/>
      <c r="F24" s="25"/>
      <c r="G24" s="25"/>
      <c r="H24" s="30"/>
      <c r="I24" s="26"/>
    </row>
    <row r="25" spans="2:9" ht="10.9" customHeight="1">
      <c r="B25" s="25" t="s">
        <v>79</v>
      </c>
      <c r="C25" s="25"/>
      <c r="D25" s="25"/>
      <c r="E25" s="25"/>
      <c r="F25" s="25"/>
      <c r="G25" s="25"/>
      <c r="H25" s="30"/>
      <c r="I25" s="26"/>
    </row>
    <row r="26" spans="2:9" ht="12" customHeight="1">
      <c r="B26" s="25" t="s">
        <v>80</v>
      </c>
      <c r="C26" s="25"/>
      <c r="D26" s="25"/>
      <c r="E26" s="25"/>
      <c r="F26" s="25"/>
      <c r="G26" s="25"/>
      <c r="H26" s="30"/>
      <c r="I26" s="26"/>
    </row>
    <row r="27" spans="2:9" ht="12" customHeight="1">
      <c r="B27" s="25"/>
      <c r="C27" s="25"/>
      <c r="D27" s="25"/>
      <c r="E27" s="25"/>
      <c r="F27" s="25"/>
      <c r="G27" s="25"/>
      <c r="H27" s="30"/>
      <c r="I27" s="26"/>
    </row>
    <row r="28" spans="2:9" ht="12" customHeight="1">
      <c r="B28" s="25" t="s">
        <v>81</v>
      </c>
      <c r="C28" s="25"/>
      <c r="D28" s="25"/>
      <c r="E28" s="25"/>
      <c r="F28" s="25"/>
      <c r="G28" s="25"/>
      <c r="H28" s="30"/>
      <c r="I28" s="26"/>
    </row>
    <row r="29" spans="2:9" ht="12.75" customHeight="1">
      <c r="B29" s="22"/>
      <c r="C29" s="22"/>
      <c r="D29" s="22"/>
      <c r="E29" s="22"/>
      <c r="F29" s="22"/>
      <c r="G29" s="22"/>
      <c r="H29" s="31"/>
    </row>
  </sheetData>
  <autoFilter ref="B5:E22" xr:uid="{C0DAAE1D-8A62-474C-AB5F-D71171889E53}"/>
  <mergeCells count="2">
    <mergeCell ref="G4:G5"/>
    <mergeCell ref="H4:H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Tabla 1.1.</vt:lpstr>
      <vt:lpstr>Tabla 1.2.</vt:lpstr>
      <vt:lpstr>Tabla 2.</vt:lpstr>
      <vt:lpstr>Tabla 3.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maguro00</dc:creator>
  <cp:lastModifiedBy>María José García</cp:lastModifiedBy>
  <cp:lastPrinted>2025-10-23T07:58:13Z</cp:lastPrinted>
  <dcterms:created xsi:type="dcterms:W3CDTF">2022-10-06T01:59:17Z</dcterms:created>
  <dcterms:modified xsi:type="dcterms:W3CDTF">2025-10-27T11:44:27Z</dcterms:modified>
</cp:coreProperties>
</file>